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idbg-my.sharepoint.com/personal/projasv_iadb_org/Documents/Projects/Data_wall_project/Publications/"/>
    </mc:Choice>
  </mc:AlternateContent>
  <xr:revisionPtr revIDLastSave="0" documentId="8_{243AEC51-53A8-4569-98CB-5F903F044323}" xr6:coauthVersionLast="47" xr6:coauthVersionMax="47" xr10:uidLastSave="{00000000-0000-0000-0000-000000000000}"/>
  <bookViews>
    <workbookView xWindow="28680" yWindow="-120" windowWidth="19440" windowHeight="10320" activeTab="3" xr2:uid="{00000000-000D-0000-FFFF-FFFF00000000}"/>
  </bookViews>
  <sheets>
    <sheet name="Energy_and_Infrastructure&gt;&gt;" sheetId="10" r:id="rId1"/>
    <sheet name="F1.1" sheetId="1" r:id="rId2"/>
    <sheet name="F1.2" sheetId="4" r:id="rId3"/>
    <sheet name="F1.3" sheetId="5" r:id="rId4"/>
    <sheet name="F1.4" sheetId="6" r:id="rId5"/>
    <sheet name="F1.5" sheetId="7" r:id="rId6"/>
    <sheet name="F1.6" sheetId="9" r:id="rId7"/>
    <sheet name="F1.7" sheetId="63" r:id="rId8"/>
    <sheet name="F1.8" sheetId="61" r:id="rId9"/>
    <sheet name="F1.9" sheetId="72" r:id="rId10"/>
    <sheet name="F1.10" sheetId="42" r:id="rId11"/>
    <sheet name="F1.11" sheetId="43" r:id="rId12"/>
    <sheet name="F1.12" sheetId="73" r:id="rId13"/>
    <sheet name="F1.13" sheetId="74" r:id="rId14"/>
    <sheet name="Health_and_Education&gt;&gt;" sheetId="11" r:id="rId15"/>
    <sheet name="F2.1" sheetId="18" r:id="rId16"/>
    <sheet name="F2.2" sheetId="20" r:id="rId17"/>
    <sheet name="F2.3" sheetId="21" r:id="rId18"/>
    <sheet name="F2.4" sheetId="22" r:id="rId19"/>
    <sheet name="F2.5" sheetId="76" r:id="rId20"/>
    <sheet name="F2.6" sheetId="24" r:id="rId21"/>
    <sheet name="F2.7" sheetId="25" r:id="rId22"/>
    <sheet name="F2.8" sheetId="26" r:id="rId23"/>
    <sheet name="F2.9" sheetId="32" r:id="rId24"/>
    <sheet name="F2.10" sheetId="31" r:id="rId25"/>
    <sheet name="F2.11" sheetId="28" r:id="rId26"/>
    <sheet name="Disasters_and_Environment&gt;&gt;" sheetId="12" r:id="rId27"/>
    <sheet name="F3.1" sheetId="34" r:id="rId28"/>
    <sheet name="F3.2" sheetId="66" r:id="rId29"/>
    <sheet name="F3.3" sheetId="78" r:id="rId30"/>
    <sheet name="F3.4" sheetId="36" r:id="rId31"/>
    <sheet name="F3.5" sheetId="67" r:id="rId32"/>
    <sheet name="F3.6" sheetId="37" r:id="rId33"/>
    <sheet name="F3.7" sheetId="38" r:id="rId34"/>
    <sheet name="F3.8" sheetId="39" r:id="rId35"/>
    <sheet name="F3.9" sheetId="40" r:id="rId36"/>
    <sheet name="F3.10" sheetId="79" r:id="rId37"/>
    <sheet name="Labor_Markets&gt;&gt;" sheetId="13" r:id="rId38"/>
    <sheet name="F4.1" sheetId="45" r:id="rId39"/>
    <sheet name="F4.2" sheetId="47" r:id="rId40"/>
    <sheet name="F4.3" sheetId="69" r:id="rId41"/>
    <sheet name="F4,4" sheetId="46" r:id="rId42"/>
    <sheet name="F4.5" sheetId="44" r:id="rId43"/>
    <sheet name="F4.6" sheetId="59" r:id="rId44"/>
    <sheet name="F4.7" sheetId="70" r:id="rId45"/>
    <sheet name="F4.8" sheetId="54" r:id="rId46"/>
    <sheet name="F4.9" sheetId="172" r:id="rId47"/>
    <sheet name="F4.10" sheetId="51" r:id="rId48"/>
    <sheet name="F4.11" sheetId="82" r:id="rId49"/>
    <sheet name="F4.12" sheetId="57" r:id="rId50"/>
    <sheet name="Growth_and_Productivity&gt;&gt;" sheetId="103" r:id="rId51"/>
    <sheet name="F5.1" sheetId="104" r:id="rId52"/>
    <sheet name="F5.2" sheetId="105" r:id="rId53"/>
    <sheet name="F5.3" sheetId="106" r:id="rId54"/>
    <sheet name="F5.4" sheetId="107" r:id="rId55"/>
    <sheet name="F5.5" sheetId="108" r:id="rId56"/>
    <sheet name="F5.6" sheetId="109" r:id="rId57"/>
    <sheet name="F5.7" sheetId="122" r:id="rId58"/>
    <sheet name="F5.8" sheetId="110" r:id="rId59"/>
    <sheet name="F5.9" sheetId="112" r:id="rId60"/>
    <sheet name="F5.10" sheetId="111" r:id="rId61"/>
    <sheet name="F5.11" sheetId="113" r:id="rId62"/>
    <sheet name="F5.12" sheetId="123" r:id="rId63"/>
    <sheet name="F5.13" sheetId="116" r:id="rId64"/>
    <sheet name="F5.14" sheetId="117" r:id="rId65"/>
    <sheet name="F5.15" sheetId="119" r:id="rId66"/>
    <sheet name="Access_to_Opportunities&gt;&gt;" sheetId="124" r:id="rId67"/>
    <sheet name="F6.1" sheetId="126" r:id="rId68"/>
    <sheet name="F6.2" sheetId="129" r:id="rId69"/>
    <sheet name="F6.3" sheetId="130" r:id="rId70"/>
    <sheet name="F6.4" sheetId="127" r:id="rId71"/>
    <sheet name="F6.5" sheetId="131" r:id="rId72"/>
    <sheet name="F6.6" sheetId="128" r:id="rId73"/>
    <sheet name="F6.7" sheetId="139" r:id="rId74"/>
    <sheet name="F6.8" sheetId="133" r:id="rId75"/>
    <sheet name="F6.9" sheetId="135" r:id="rId76"/>
    <sheet name="F6.10" sheetId="136" r:id="rId77"/>
    <sheet name="F6.11" sheetId="137" r:id="rId78"/>
    <sheet name="F6.12" sheetId="140" r:id="rId79"/>
    <sheet name="F6.13" sheetId="141" r:id="rId80"/>
    <sheet name="Taxation_Social_Protection&gt;&gt;" sheetId="142" r:id="rId81"/>
    <sheet name="F7.2" sheetId="144" r:id="rId82"/>
    <sheet name="F7.1" sheetId="145" r:id="rId83"/>
    <sheet name="F7.3" sheetId="149" r:id="rId84"/>
    <sheet name="F7.4" sheetId="147" r:id="rId85"/>
    <sheet name="F7.5" sheetId="157" r:id="rId86"/>
    <sheet name="F7.6" sheetId="158" r:id="rId87"/>
    <sheet name="F7.7" sheetId="152" r:id="rId88"/>
    <sheet name="F7.8" sheetId="155" r:id="rId89"/>
    <sheet name="F7.9" sheetId="154" r:id="rId90"/>
    <sheet name="F7.10" sheetId="159" r:id="rId91"/>
    <sheet name="Economic_Outlook&gt;&gt;" sheetId="83" r:id="rId92"/>
    <sheet name="F8.1" sheetId="84" r:id="rId93"/>
    <sheet name="F8.2" sheetId="85" r:id="rId94"/>
    <sheet name="F8.3" sheetId="97" r:id="rId95"/>
    <sheet name="F8.4" sheetId="98" r:id="rId96"/>
    <sheet name="F8.5" sheetId="86" r:id="rId97"/>
    <sheet name="F8.6" sheetId="87" r:id="rId98"/>
    <sheet name="F8.7" sheetId="88" r:id="rId99"/>
    <sheet name="F8.8" sheetId="89" r:id="rId100"/>
    <sheet name="F8.9" sheetId="92" r:id="rId101"/>
    <sheet name="F8.10" sheetId="90" r:id="rId102"/>
    <sheet name="F8.11" sheetId="91" r:id="rId103"/>
    <sheet name="F8.12" sheetId="102" r:id="rId104"/>
    <sheet name="F8.13" sheetId="93" r:id="rId105"/>
    <sheet name="F8.14" sheetId="101" r:id="rId106"/>
  </sheets>
  <definedNames>
    <definedName name="_">#REF!,#REF!,#REF!,#REF!,#REF!,#REF!,#REF!,#REF!,#REF!,#REF!</definedName>
    <definedName name="_______ISC3">#REF!+#REF!</definedName>
    <definedName name="______ISC3">#REF!+#REF!</definedName>
    <definedName name="_____ISC3">#REF!+#REF!</definedName>
    <definedName name="____ISC3">#REF!+#REF!</definedName>
    <definedName name="___ISC3">#REF!+#REF!</definedName>
    <definedName name="__123graph" hidden="1">#REF!</definedName>
    <definedName name="__123Graph_A" hidden="1">#REF!</definedName>
    <definedName name="__123Graph_ABERLGRAP" hidden="1">#REF!</definedName>
    <definedName name="__123Graph_ACATCH1" hidden="1">#REF!</definedName>
    <definedName name="__123Graph_ACONVERG1"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_ISC3">#REF!+#REF!</definedName>
    <definedName name="_1__123Graph_AChart_1" hidden="1">#REF!</definedName>
    <definedName name="_2__123Graph_ADEV_EMPL" hidden="1">#REF!</definedName>
    <definedName name="_3__123Graph_BDEV_EMPL" hidden="1">#REF!</definedName>
    <definedName name="_4__123Graph_CDEV_EMPL" hidden="1">#REF!</definedName>
    <definedName name="_5__123Graph_CSWE_EMPL" hidden="1">#REF!</definedName>
    <definedName name="_6Y">#REF!,#REF!,#REF!,#REF!,#REF!,#REF!,#REF!,#REF!,#REF!,#REF!</definedName>
    <definedName name="_EX1">#REF!</definedName>
    <definedName name="_EX2">#REF!</definedName>
    <definedName name="_Fill" localSheetId="6" hidden="1">#REF!</definedName>
    <definedName name="_Fill" localSheetId="89" hidden="1">#REF!</definedName>
    <definedName name="_Fill" hidden="1">#REF!</definedName>
    <definedName name="_xlnm._FilterDatabase" localSheetId="4" hidden="1">'F1.4'!$A$4:$U$14</definedName>
    <definedName name="_xlnm._FilterDatabase" localSheetId="41" hidden="1">#REF!</definedName>
    <definedName name="_xlnm._FilterDatabase" localSheetId="38" hidden="1">#REF!</definedName>
    <definedName name="_xlnm._FilterDatabase" localSheetId="42" hidden="1">'F4.5'!#REF!</definedName>
    <definedName name="_xlnm._FilterDatabase" localSheetId="43" hidden="1">'F4.6'!$A$5:$C$8</definedName>
    <definedName name="_xlnm._FilterDatabase" localSheetId="44" hidden="1">'F4.7'!$A$4:$H$19</definedName>
    <definedName name="_xlnm._FilterDatabase" localSheetId="61" hidden="1">'F5.11'!#REF!</definedName>
    <definedName name="_xlnm._FilterDatabase" localSheetId="54" hidden="1">'F5.4'!$A$4:$C$29</definedName>
    <definedName name="_xlnm._FilterDatabase" localSheetId="76" hidden="1">'F6.10'!$A$8:$B$8</definedName>
    <definedName name="_xlnm._FilterDatabase" localSheetId="69" hidden="1">'F6.3'!$A$4:$A$34</definedName>
    <definedName name="_xlnm._FilterDatabase" localSheetId="71" hidden="1">'F6.5'!$A$4:$A$101</definedName>
    <definedName name="_xlnm._FilterDatabase" localSheetId="72" hidden="1">'F6.6'!$A$4:$C$29</definedName>
    <definedName name="_xlnm._FilterDatabase" localSheetId="87">'F7.7'!$R$4:$S$4</definedName>
    <definedName name="_xlnm._FilterDatabase" localSheetId="89" hidden="1">'F7.9'!#REF!</definedName>
    <definedName name="_xlnm._FilterDatabase" hidden="1">#REF!</definedName>
    <definedName name="_ISC3">#REF!+#REF!</definedName>
    <definedName name="_Key1" localSheetId="6" hidden="1">#REF!</definedName>
    <definedName name="_Key1" localSheetId="89" hidden="1">#REF!</definedName>
    <definedName name="_Key1" hidden="1">#REF!</definedName>
    <definedName name="_Key2" localSheetId="6" hidden="1">#REF!</definedName>
    <definedName name="_Key2" localSheetId="89" hidden="1">#REF!</definedName>
    <definedName name="_Key2" hidden="1">#REF!</definedName>
    <definedName name="_Key2A" localSheetId="6" hidden="1">#REF!</definedName>
    <definedName name="_Key2A" localSheetId="89" hidden="1">#REF!</definedName>
    <definedName name="_Key2A" hidden="1">#REF!</definedName>
    <definedName name="_MatInverse_In" localSheetId="6" hidden="1">#REF!</definedName>
    <definedName name="_MatInverse_In" localSheetId="89" hidden="1">#REF!</definedName>
    <definedName name="_MatInverse_In" hidden="1">#REF!</definedName>
    <definedName name="_MatInverse_Out" localSheetId="6" hidden="1">#REF!</definedName>
    <definedName name="_MatInverse_Out" localSheetId="89" hidden="1">#REF!</definedName>
    <definedName name="_MatInverse_Out" hidden="1">#REF!</definedName>
    <definedName name="_MatMult_A" localSheetId="6" hidden="1">#REF!</definedName>
    <definedName name="_MatMult_A" localSheetId="89" hidden="1">#REF!</definedName>
    <definedName name="_MatMult_A" hidden="1">#REF!</definedName>
    <definedName name="_MatMult_AxB" localSheetId="6" hidden="1">#REF!</definedName>
    <definedName name="_MatMult_AxB" localSheetId="89" hidden="1">#REF!</definedName>
    <definedName name="_MatMult_AxB" hidden="1">#REF!</definedName>
    <definedName name="_MatMult_B" localSheetId="6" hidden="1">#REF!</definedName>
    <definedName name="_MatMult_B" localSheetId="89" hidden="1">#REF!</definedName>
    <definedName name="_MatMult_B" hidden="1">#REF!</definedName>
    <definedName name="_Order1" hidden="1">255</definedName>
    <definedName name="_Order2" hidden="1">0</definedName>
    <definedName name="_Ref94714015" localSheetId="89">'F7.9'!#REF!</definedName>
    <definedName name="_Regression_Out" hidden="1">#REF!</definedName>
    <definedName name="_Regression_X" hidden="1">#REF!</definedName>
    <definedName name="_Regression_Y" hidden="1">#REF!</definedName>
    <definedName name="_Sort" localSheetId="6" hidden="1">#REF!</definedName>
    <definedName name="_Sort" localSheetId="89" hidden="1">#REF!</definedName>
    <definedName name="_Sort" hidden="1">#REF!</definedName>
    <definedName name="aaqqs" localSheetId="6" hidden="1">{"CAJA_SET96",#N/A,FALSE,"CAJA3";"ING_CORR_SET96",#N/A,FALSE,"CAJA3";"SUNAT_AD_SET96",#N/A,FALSE,"ADUANAS"}</definedName>
    <definedName name="aaqqs" localSheetId="41" hidden="1">{"CAJA_SET96",#N/A,FALSE,"CAJA3";"ING_CORR_SET96",#N/A,FALSE,"CAJA3";"SUNAT_AD_SET96",#N/A,FALSE,"ADUANAS"}</definedName>
    <definedName name="aaqqs" localSheetId="38" hidden="1">{"CAJA_SET96",#N/A,FALSE,"CAJA3";"ING_CORR_SET96",#N/A,FALSE,"CAJA3";"SUNAT_AD_SET96",#N/A,FALSE,"ADUANAS"}</definedName>
    <definedName name="aaqqs" localSheetId="40" hidden="1">{"CAJA_SET96",#N/A,FALSE,"CAJA3";"ING_CORR_SET96",#N/A,FALSE,"CAJA3";"SUNAT_AD_SET96",#N/A,FALSE,"ADUANAS"}</definedName>
    <definedName name="aaqqs" localSheetId="42" hidden="1">{"CAJA_SET96",#N/A,FALSE,"CAJA3";"ING_CORR_SET96",#N/A,FALSE,"CAJA3";"SUNAT_AD_SET96",#N/A,FALSE,"ADUANAS"}</definedName>
    <definedName name="aaqqs" localSheetId="44" hidden="1">{"CAJA_SET96",#N/A,FALSE,"CAJA3";"ING_CORR_SET96",#N/A,FALSE,"CAJA3";"SUNAT_AD_SET96",#N/A,FALSE,"ADUANAS"}</definedName>
    <definedName name="aaqqs" localSheetId="69" hidden="1">{"CAJA_SET96",#N/A,FALSE,"CAJA3";"ING_CORR_SET96",#N/A,FALSE,"CAJA3";"SUNAT_AD_SET96",#N/A,FALSE,"ADUANAS"}</definedName>
    <definedName name="aaqqs" localSheetId="87" hidden="1">{"CAJA_SET96",#N/A,FALSE,"CAJA3";"ING_CORR_SET96",#N/A,FALSE,"CAJA3";"SUNAT_AD_SET96",#N/A,FALSE,"ADUANAS"}</definedName>
    <definedName name="aaqqs" localSheetId="89" hidden="1">{"CAJA_SET96",#N/A,FALSE,"CAJA3";"ING_CORR_SET96",#N/A,FALSE,"CAJA3";"SUNAT_AD_SET96",#N/A,FALSE,"ADUANAS"}</definedName>
    <definedName name="aaqqs" hidden="1">{"CAJA_SET96",#N/A,FALSE,"CAJA3";"ING_CORR_SET96",#N/A,FALSE,"CAJA3";"SUNAT_AD_SET96",#N/A,FALSE,"ADUANAS"}</definedName>
    <definedName name="anosbasereg" localSheetId="41">#REF!</definedName>
    <definedName name="anosbasereg" localSheetId="38">#REF!</definedName>
    <definedName name="anosbasereg">#REF!</definedName>
    <definedName name="anoscot" localSheetId="41">#REF!</definedName>
    <definedName name="anoscot" localSheetId="38">#REF!</definedName>
    <definedName name="anoscot">#REF!</definedName>
    <definedName name="aportexedad" localSheetId="41">#REF!</definedName>
    <definedName name="aportexedad" localSheetId="38">#REF!</definedName>
    <definedName name="aportexedad">#REF!</definedName>
    <definedName name="basecotmin" localSheetId="41">#REF!</definedName>
    <definedName name="basecotmin" localSheetId="38">#REF!</definedName>
    <definedName name="basecotmin">#REF!</definedName>
    <definedName name="body">#REF!</definedName>
    <definedName name="C1.1a">#REF!</definedName>
    <definedName name="calcul">#REF!</definedName>
    <definedName name="calcul1">#REF!</definedName>
    <definedName name="CGHJCGHJ" localSheetId="6" hidden="1">{"CAJA_SET96",#N/A,FALSE,"CAJA3";"ING_CORR_SET96",#N/A,FALSE,"CAJA3";"SUNAT_AD_SET96",#N/A,FALSE,"ADUANAS"}</definedName>
    <definedName name="CGHJCGHJ" localSheetId="41" hidden="1">{"CAJA_SET96",#N/A,FALSE,"CAJA3";"ING_CORR_SET96",#N/A,FALSE,"CAJA3";"SUNAT_AD_SET96",#N/A,FALSE,"ADUANAS"}</definedName>
    <definedName name="CGHJCGHJ" localSheetId="38" hidden="1">{"CAJA_SET96",#N/A,FALSE,"CAJA3";"ING_CORR_SET96",#N/A,FALSE,"CAJA3";"SUNAT_AD_SET96",#N/A,FALSE,"ADUANAS"}</definedName>
    <definedName name="CGHJCGHJ" localSheetId="40" hidden="1">{"CAJA_SET96",#N/A,FALSE,"CAJA3";"ING_CORR_SET96",#N/A,FALSE,"CAJA3";"SUNAT_AD_SET96",#N/A,FALSE,"ADUANAS"}</definedName>
    <definedName name="CGHJCGHJ" localSheetId="42" hidden="1">{"CAJA_SET96",#N/A,FALSE,"CAJA3";"ING_CORR_SET96",#N/A,FALSE,"CAJA3";"SUNAT_AD_SET96",#N/A,FALSE,"ADUANAS"}</definedName>
    <definedName name="CGHJCGHJ" localSheetId="44" hidden="1">{"CAJA_SET96",#N/A,FALSE,"CAJA3";"ING_CORR_SET96",#N/A,FALSE,"CAJA3";"SUNAT_AD_SET96",#N/A,FALSE,"ADUANAS"}</definedName>
    <definedName name="CGHJCGHJ" localSheetId="69" hidden="1">{"CAJA_SET96",#N/A,FALSE,"CAJA3";"ING_CORR_SET96",#N/A,FALSE,"CAJA3";"SUNAT_AD_SET96",#N/A,FALSE,"ADUANAS"}</definedName>
    <definedName name="CGHJCGHJ" localSheetId="87" hidden="1">{"CAJA_SET96",#N/A,FALSE,"CAJA3";"ING_CORR_SET96",#N/A,FALSE,"CAJA3";"SUNAT_AD_SET96",#N/A,FALSE,"ADUANAS"}</definedName>
    <definedName name="CGHJCGHJ" localSheetId="89" hidden="1">{"CAJA_SET96",#N/A,FALSE,"CAJA3";"ING_CORR_SET96",#N/A,FALSE,"CAJA3";"SUNAT_AD_SET96",#N/A,FALSE,"ADUANAS"}</definedName>
    <definedName name="CGHJCGHJ" hidden="1">{"CAJA_SET96",#N/A,FALSE,"CAJA3";"ING_CORR_SET96",#N/A,FALSE,"CAJA3";"SUNAT_AD_SET96",#N/A,FALSE,"ADUANAS"}</definedName>
    <definedName name="CNUx" localSheetId="41">#REF!</definedName>
    <definedName name="CNUx" localSheetId="38">#REF!</definedName>
    <definedName name="CNUx">#REF!</definedName>
    <definedName name="CNUy" localSheetId="41">#REF!</definedName>
    <definedName name="CNUy" localSheetId="38">#REF!</definedName>
    <definedName name="CNUy">#REF!</definedName>
    <definedName name="coefxaporte" localSheetId="41">#REF!</definedName>
    <definedName name="coefxaporte" localSheetId="38">#REF!</definedName>
    <definedName name="coefxaporte">#REF!</definedName>
    <definedName name="CotizacionCOL" localSheetId="41">#REF!</definedName>
    <definedName name="CotizacionCOL" localSheetId="38">#REF!</definedName>
    <definedName name="CotizacionCOL">#REF!</definedName>
    <definedName name="countries">#REF!</definedName>
    <definedName name="country">#REF!</definedName>
    <definedName name="crecsal" localSheetId="41">#REF!</definedName>
    <definedName name="crecsal" localSheetId="38">#REF!</definedName>
    <definedName name="crecsal">#REF!</definedName>
    <definedName name="Cuadro" localSheetId="6" hidden="1">{"CAJA_SET96",#N/A,FALSE,"CAJA3";"ING_CORR_SET96",#N/A,FALSE,"CAJA3";"SUNAT_AD_SET96",#N/A,FALSE,"ADUANAS"}</definedName>
    <definedName name="Cuadro" localSheetId="41" hidden="1">{"CAJA_SET96",#N/A,FALSE,"CAJA3";"ING_CORR_SET96",#N/A,FALSE,"CAJA3";"SUNAT_AD_SET96",#N/A,FALSE,"ADUANAS"}</definedName>
    <definedName name="Cuadro" localSheetId="38" hidden="1">{"CAJA_SET96",#N/A,FALSE,"CAJA3";"ING_CORR_SET96",#N/A,FALSE,"CAJA3";"SUNAT_AD_SET96",#N/A,FALSE,"ADUANAS"}</definedName>
    <definedName name="Cuadro" localSheetId="40" hidden="1">{"CAJA_SET96",#N/A,FALSE,"CAJA3";"ING_CORR_SET96",#N/A,FALSE,"CAJA3";"SUNAT_AD_SET96",#N/A,FALSE,"ADUANAS"}</definedName>
    <definedName name="Cuadro" localSheetId="42" hidden="1">{"CAJA_SET96",#N/A,FALSE,"CAJA3";"ING_CORR_SET96",#N/A,FALSE,"CAJA3";"SUNAT_AD_SET96",#N/A,FALSE,"ADUANAS"}</definedName>
    <definedName name="Cuadro" localSheetId="44" hidden="1">{"CAJA_SET96",#N/A,FALSE,"CAJA3";"ING_CORR_SET96",#N/A,FALSE,"CAJA3";"SUNAT_AD_SET96",#N/A,FALSE,"ADUANAS"}</definedName>
    <definedName name="Cuadro" localSheetId="69" hidden="1">{"CAJA_SET96",#N/A,FALSE,"CAJA3";"ING_CORR_SET96",#N/A,FALSE,"CAJA3";"SUNAT_AD_SET96",#N/A,FALSE,"ADUANAS"}</definedName>
    <definedName name="Cuadro" localSheetId="87" hidden="1">{"CAJA_SET96",#N/A,FALSE,"CAJA3";"ING_CORR_SET96",#N/A,FALSE,"CAJA3";"SUNAT_AD_SET96",#N/A,FALSE,"ADUANAS"}</definedName>
    <definedName name="Cuadro" localSheetId="89" hidden="1">{"CAJA_SET96",#N/A,FALSE,"CAJA3";"ING_CORR_SET96",#N/A,FALSE,"CAJA3";"SUNAT_AD_SET96",#N/A,FALSE,"ADUANAS"}</definedName>
    <definedName name="Cuadro" hidden="1">{"CAJA_SET96",#N/A,FALSE,"CAJA3";"ING_CORR_SET96",#N/A,FALSE,"CAJA3";"SUNAT_AD_SET96",#N/A,FALSE,"ADUANAS"}</definedName>
    <definedName name="cuotasocial" localSheetId="41">#REF!</definedName>
    <definedName name="cuotasocial" localSheetId="38">#REF!</definedName>
    <definedName name="cuotasocial">#REF!</definedName>
    <definedName name="CUx" localSheetId="41">#REF!</definedName>
    <definedName name="CUx" localSheetId="38">#REF!</definedName>
    <definedName name="CUx">#REF!</definedName>
    <definedName name="CUy" localSheetId="41">#REF!</definedName>
    <definedName name="CUy" localSheetId="38">#REF!</definedName>
    <definedName name="CUy">#REF!</definedName>
    <definedName name="d3_1a">#REF!</definedName>
    <definedName name="d3_1b">#REF!</definedName>
    <definedName name="d3_2a">#REF!</definedName>
    <definedName name="d3_4">#REF!</definedName>
    <definedName name="d3_5b">#REF!</definedName>
    <definedName name="d3_6">#REF!</definedName>
    <definedName name="ddsssaa" localSheetId="6" hidden="1">{"CAJA_SET96",#N/A,FALSE,"CAJA3";"ING_CORR_SET96",#N/A,FALSE,"CAJA3";"SUNAT_AD_SET96",#N/A,FALSE,"ADUANAS"}</definedName>
    <definedName name="ddsssaa" localSheetId="41" hidden="1">{"CAJA_SET96",#N/A,FALSE,"CAJA3";"ING_CORR_SET96",#N/A,FALSE,"CAJA3";"SUNAT_AD_SET96",#N/A,FALSE,"ADUANAS"}</definedName>
    <definedName name="ddsssaa" localSheetId="38" hidden="1">{"CAJA_SET96",#N/A,FALSE,"CAJA3";"ING_CORR_SET96",#N/A,FALSE,"CAJA3";"SUNAT_AD_SET96",#N/A,FALSE,"ADUANAS"}</definedName>
    <definedName name="ddsssaa" localSheetId="40" hidden="1">{"CAJA_SET96",#N/A,FALSE,"CAJA3";"ING_CORR_SET96",#N/A,FALSE,"CAJA3";"SUNAT_AD_SET96",#N/A,FALSE,"ADUANAS"}</definedName>
    <definedName name="ddsssaa" localSheetId="42" hidden="1">{"CAJA_SET96",#N/A,FALSE,"CAJA3";"ING_CORR_SET96",#N/A,FALSE,"CAJA3";"SUNAT_AD_SET96",#N/A,FALSE,"ADUANAS"}</definedName>
    <definedName name="ddsssaa" localSheetId="44" hidden="1">{"CAJA_SET96",#N/A,FALSE,"CAJA3";"ING_CORR_SET96",#N/A,FALSE,"CAJA3";"SUNAT_AD_SET96",#N/A,FALSE,"ADUANAS"}</definedName>
    <definedName name="ddsssaa" localSheetId="69" hidden="1">{"CAJA_SET96",#N/A,FALSE,"CAJA3";"ING_CORR_SET96",#N/A,FALSE,"CAJA3";"SUNAT_AD_SET96",#N/A,FALSE,"ADUANAS"}</definedName>
    <definedName name="ddsssaa" localSheetId="87" hidden="1">{"CAJA_SET96",#N/A,FALSE,"CAJA3";"ING_CORR_SET96",#N/A,FALSE,"CAJA3";"SUNAT_AD_SET96",#N/A,FALSE,"ADUANAS"}</definedName>
    <definedName name="ddsssaa" localSheetId="89" hidden="1">{"CAJA_SET96",#N/A,FALSE,"CAJA3";"ING_CORR_SET96",#N/A,FALSE,"CAJA3";"SUNAT_AD_SET96",#N/A,FALSE,"ADUANAS"}</definedName>
    <definedName name="ddsssaa" hidden="1">{"CAJA_SET96",#N/A,FALSE,"CAJA3";"ING_CORR_SET96",#N/A,FALSE,"CAJA3";"SUNAT_AD_SET96",#N/A,FALSE,"ADUANAS"}</definedName>
    <definedName name="decision_level">#REF!</definedName>
    <definedName name="deflators">#REF!</definedName>
    <definedName name="deflators_jan">#REF!</definedName>
    <definedName name="densidad" localSheetId="41">#REF!</definedName>
    <definedName name="densidad" localSheetId="38">#REF!</definedName>
    <definedName name="densidad">#REF!</definedName>
    <definedName name="derffggf" localSheetId="6" hidden="1">{"SUNAT_AD_AGO96",#N/A,FALSE,"ADUANAS";"CAJA_AGO96",#N/A,FALSE,"CAJA3";"ING_CORR_AGO96",#N/A,FALSE,"CAJA3"}</definedName>
    <definedName name="derffggf" localSheetId="41" hidden="1">{"SUNAT_AD_AGO96",#N/A,FALSE,"ADUANAS";"CAJA_AGO96",#N/A,FALSE,"CAJA3";"ING_CORR_AGO96",#N/A,FALSE,"CAJA3"}</definedName>
    <definedName name="derffggf" localSheetId="38" hidden="1">{"SUNAT_AD_AGO96",#N/A,FALSE,"ADUANAS";"CAJA_AGO96",#N/A,FALSE,"CAJA3";"ING_CORR_AGO96",#N/A,FALSE,"CAJA3"}</definedName>
    <definedName name="derffggf" localSheetId="40" hidden="1">{"SUNAT_AD_AGO96",#N/A,FALSE,"ADUANAS";"CAJA_AGO96",#N/A,FALSE,"CAJA3";"ING_CORR_AGO96",#N/A,FALSE,"CAJA3"}</definedName>
    <definedName name="derffggf" localSheetId="42" hidden="1">{"SUNAT_AD_AGO96",#N/A,FALSE,"ADUANAS";"CAJA_AGO96",#N/A,FALSE,"CAJA3";"ING_CORR_AGO96",#N/A,FALSE,"CAJA3"}</definedName>
    <definedName name="derffggf" localSheetId="44" hidden="1">{"SUNAT_AD_AGO96",#N/A,FALSE,"ADUANAS";"CAJA_AGO96",#N/A,FALSE,"CAJA3";"ING_CORR_AGO96",#N/A,FALSE,"CAJA3"}</definedName>
    <definedName name="derffggf" localSheetId="69" hidden="1">{"SUNAT_AD_AGO96",#N/A,FALSE,"ADUANAS";"CAJA_AGO96",#N/A,FALSE,"CAJA3";"ING_CORR_AGO96",#N/A,FALSE,"CAJA3"}</definedName>
    <definedName name="derffggf" localSheetId="87" hidden="1">{"SUNAT_AD_AGO96",#N/A,FALSE,"ADUANAS";"CAJA_AGO96",#N/A,FALSE,"CAJA3";"ING_CORR_AGO96",#N/A,FALSE,"CAJA3"}</definedName>
    <definedName name="derffggf" localSheetId="89" hidden="1">{"SUNAT_AD_AGO96",#N/A,FALSE,"ADUANAS";"CAJA_AGO96",#N/A,FALSE,"CAJA3";"ING_CORR_AGO96",#N/A,FALSE,"CAJA3"}</definedName>
    <definedName name="derffggf" hidden="1">{"SUNAT_AD_AGO96",#N/A,FALSE,"ADUANAS";"CAJA_AGO96",#N/A,FALSE,"CAJA3";"ING_CORR_AGO96",#N/A,FALSE,"CAJA3"}</definedName>
    <definedName name="dewss" localSheetId="6" hidden="1">{"CAJA_SET96",#N/A,FALSE,"CAJA3";"ING_CORR_SET96",#N/A,FALSE,"CAJA3";"SUNAT_AD_SET96",#N/A,FALSE,"ADUANAS"}</definedName>
    <definedName name="dewss" localSheetId="41" hidden="1">{"CAJA_SET96",#N/A,FALSE,"CAJA3";"ING_CORR_SET96",#N/A,FALSE,"CAJA3";"SUNAT_AD_SET96",#N/A,FALSE,"ADUANAS"}</definedName>
    <definedName name="dewss" localSheetId="38" hidden="1">{"CAJA_SET96",#N/A,FALSE,"CAJA3";"ING_CORR_SET96",#N/A,FALSE,"CAJA3";"SUNAT_AD_SET96",#N/A,FALSE,"ADUANAS"}</definedName>
    <definedName name="dewss" localSheetId="40" hidden="1">{"CAJA_SET96",#N/A,FALSE,"CAJA3";"ING_CORR_SET96",#N/A,FALSE,"CAJA3";"SUNAT_AD_SET96",#N/A,FALSE,"ADUANAS"}</definedName>
    <definedName name="dewss" localSheetId="42" hidden="1">{"CAJA_SET96",#N/A,FALSE,"CAJA3";"ING_CORR_SET96",#N/A,FALSE,"CAJA3";"SUNAT_AD_SET96",#N/A,FALSE,"ADUANAS"}</definedName>
    <definedName name="dewss" localSheetId="44" hidden="1">{"CAJA_SET96",#N/A,FALSE,"CAJA3";"ING_CORR_SET96",#N/A,FALSE,"CAJA3";"SUNAT_AD_SET96",#N/A,FALSE,"ADUANAS"}</definedName>
    <definedName name="dewss" localSheetId="69" hidden="1">{"CAJA_SET96",#N/A,FALSE,"CAJA3";"ING_CORR_SET96",#N/A,FALSE,"CAJA3";"SUNAT_AD_SET96",#N/A,FALSE,"ADUANAS"}</definedName>
    <definedName name="dewss" localSheetId="87" hidden="1">{"CAJA_SET96",#N/A,FALSE,"CAJA3";"ING_CORR_SET96",#N/A,FALSE,"CAJA3";"SUNAT_AD_SET96",#N/A,FALSE,"ADUANAS"}</definedName>
    <definedName name="dewss" localSheetId="89" hidden="1">{"CAJA_SET96",#N/A,FALSE,"CAJA3";"ING_CORR_SET96",#N/A,FALSE,"CAJA3";"SUNAT_AD_SET96",#N/A,FALSE,"ADUANAS"}</definedName>
    <definedName name="dewss" hidden="1">{"CAJA_SET96",#N/A,FALSE,"CAJA3";"ING_CORR_SET96",#N/A,FALSE,"CAJA3";"SUNAT_AD_SET96",#N/A,FALSE,"ADUANAS"}</definedName>
    <definedName name="dewwwwwww" localSheetId="6" hidden="1">{"CAJA_SET96",#N/A,FALSE,"CAJA3";"ING_CORR_SET96",#N/A,FALSE,"CAJA3";"SUNAT_AD_SET96",#N/A,FALSE,"ADUANAS"}</definedName>
    <definedName name="dewwwwwww" localSheetId="41" hidden="1">{"CAJA_SET96",#N/A,FALSE,"CAJA3";"ING_CORR_SET96",#N/A,FALSE,"CAJA3";"SUNAT_AD_SET96",#N/A,FALSE,"ADUANAS"}</definedName>
    <definedName name="dewwwwwww" localSheetId="38" hidden="1">{"CAJA_SET96",#N/A,FALSE,"CAJA3";"ING_CORR_SET96",#N/A,FALSE,"CAJA3";"SUNAT_AD_SET96",#N/A,FALSE,"ADUANAS"}</definedName>
    <definedName name="dewwwwwww" localSheetId="40" hidden="1">{"CAJA_SET96",#N/A,FALSE,"CAJA3";"ING_CORR_SET96",#N/A,FALSE,"CAJA3";"SUNAT_AD_SET96",#N/A,FALSE,"ADUANAS"}</definedName>
    <definedName name="dewwwwwww" localSheetId="42" hidden="1">{"CAJA_SET96",#N/A,FALSE,"CAJA3";"ING_CORR_SET96",#N/A,FALSE,"CAJA3";"SUNAT_AD_SET96",#N/A,FALSE,"ADUANAS"}</definedName>
    <definedName name="dewwwwwww" localSheetId="44" hidden="1">{"CAJA_SET96",#N/A,FALSE,"CAJA3";"ING_CORR_SET96",#N/A,FALSE,"CAJA3";"SUNAT_AD_SET96",#N/A,FALSE,"ADUANAS"}</definedName>
    <definedName name="dewwwwwww" localSheetId="69" hidden="1">{"CAJA_SET96",#N/A,FALSE,"CAJA3";"ING_CORR_SET96",#N/A,FALSE,"CAJA3";"SUNAT_AD_SET96",#N/A,FALSE,"ADUANAS"}</definedName>
    <definedName name="dewwwwwww" localSheetId="87" hidden="1">{"CAJA_SET96",#N/A,FALSE,"CAJA3";"ING_CORR_SET96",#N/A,FALSE,"CAJA3";"SUNAT_AD_SET96",#N/A,FALSE,"ADUANAS"}</definedName>
    <definedName name="dewwwwwww" localSheetId="89" hidden="1">{"CAJA_SET96",#N/A,FALSE,"CAJA3";"ING_CORR_SET96",#N/A,FALSE,"CAJA3";"SUNAT_AD_SET96",#N/A,FALSE,"ADUANAS"}</definedName>
    <definedName name="dewwwwwww" hidden="1">{"CAJA_SET96",#N/A,FALSE,"CAJA3";"ING_CORR_SET96",#N/A,FALSE,"CAJA3";"SUNAT_AD_SET96",#N/A,FALSE,"ADUANAS"}</definedName>
    <definedName name="dfgdhfgujykuyolilkjlkl" localSheetId="6" hidden="1">{"CAJA_SET96",#N/A,FALSE,"CAJA3";"ING_CORR_SET96",#N/A,FALSE,"CAJA3";"SUNAT_AD_SET96",#N/A,FALSE,"ADUANAS"}</definedName>
    <definedName name="dfgdhfgujykuyolilkjlkl" localSheetId="41" hidden="1">{"CAJA_SET96",#N/A,FALSE,"CAJA3";"ING_CORR_SET96",#N/A,FALSE,"CAJA3";"SUNAT_AD_SET96",#N/A,FALSE,"ADUANAS"}</definedName>
    <definedName name="dfgdhfgujykuyolilkjlkl" localSheetId="38" hidden="1">{"CAJA_SET96",#N/A,FALSE,"CAJA3";"ING_CORR_SET96",#N/A,FALSE,"CAJA3";"SUNAT_AD_SET96",#N/A,FALSE,"ADUANAS"}</definedName>
    <definedName name="dfgdhfgujykuyolilkjlkl" localSheetId="40" hidden="1">{"CAJA_SET96",#N/A,FALSE,"CAJA3";"ING_CORR_SET96",#N/A,FALSE,"CAJA3";"SUNAT_AD_SET96",#N/A,FALSE,"ADUANAS"}</definedName>
    <definedName name="dfgdhfgujykuyolilkjlkl" localSheetId="42" hidden="1">{"CAJA_SET96",#N/A,FALSE,"CAJA3";"ING_CORR_SET96",#N/A,FALSE,"CAJA3";"SUNAT_AD_SET96",#N/A,FALSE,"ADUANAS"}</definedName>
    <definedName name="dfgdhfgujykuyolilkjlkl" localSheetId="44" hidden="1">{"CAJA_SET96",#N/A,FALSE,"CAJA3";"ING_CORR_SET96",#N/A,FALSE,"CAJA3";"SUNAT_AD_SET96",#N/A,FALSE,"ADUANAS"}</definedName>
    <definedName name="dfgdhfgujykuyolilkjlkl" localSheetId="69" hidden="1">{"CAJA_SET96",#N/A,FALSE,"CAJA3";"ING_CORR_SET96",#N/A,FALSE,"CAJA3";"SUNAT_AD_SET96",#N/A,FALSE,"ADUANAS"}</definedName>
    <definedName name="dfgdhfgujykuyolilkjlkl" localSheetId="87" hidden="1">{"CAJA_SET96",#N/A,FALSE,"CAJA3";"ING_CORR_SET96",#N/A,FALSE,"CAJA3";"SUNAT_AD_SET96",#N/A,FALSE,"ADUANAS"}</definedName>
    <definedName name="dfgdhfgujykuyolilkjlkl" localSheetId="89" hidden="1">{"CAJA_SET96",#N/A,FALSE,"CAJA3";"ING_CORR_SET96",#N/A,FALSE,"CAJA3";"SUNAT_AD_SET96",#N/A,FALSE,"ADUANAS"}</definedName>
    <definedName name="dfgdhfgujykuyolilkjlkl" hidden="1">{"CAJA_SET96",#N/A,FALSE,"CAJA3";"ING_CORR_SET96",#N/A,FALSE,"CAJA3";"SUNAT_AD_SET96",#N/A,FALSE,"ADUANAS"}</definedName>
    <definedName name="dpogjr" hidden="1">#REF!</definedName>
    <definedName name="duration">#REF!</definedName>
    <definedName name="edswqa" localSheetId="6" hidden="1">{"CAJA_SET96",#N/A,FALSE,"CAJA3";"ING_CORR_SET96",#N/A,FALSE,"CAJA3";"SUNAT_AD_SET96",#N/A,FALSE,"ADUANAS"}</definedName>
    <definedName name="edswqa" localSheetId="41" hidden="1">{"CAJA_SET96",#N/A,FALSE,"CAJA3";"ING_CORR_SET96",#N/A,FALSE,"CAJA3";"SUNAT_AD_SET96",#N/A,FALSE,"ADUANAS"}</definedName>
    <definedName name="edswqa" localSheetId="38" hidden="1">{"CAJA_SET96",#N/A,FALSE,"CAJA3";"ING_CORR_SET96",#N/A,FALSE,"CAJA3";"SUNAT_AD_SET96",#N/A,FALSE,"ADUANAS"}</definedName>
    <definedName name="edswqa" localSheetId="40" hidden="1">{"CAJA_SET96",#N/A,FALSE,"CAJA3";"ING_CORR_SET96",#N/A,FALSE,"CAJA3";"SUNAT_AD_SET96",#N/A,FALSE,"ADUANAS"}</definedName>
    <definedName name="edswqa" localSheetId="42" hidden="1">{"CAJA_SET96",#N/A,FALSE,"CAJA3";"ING_CORR_SET96",#N/A,FALSE,"CAJA3";"SUNAT_AD_SET96",#N/A,FALSE,"ADUANAS"}</definedName>
    <definedName name="edswqa" localSheetId="44" hidden="1">{"CAJA_SET96",#N/A,FALSE,"CAJA3";"ING_CORR_SET96",#N/A,FALSE,"CAJA3";"SUNAT_AD_SET96",#N/A,FALSE,"ADUANAS"}</definedName>
    <definedName name="edswqa" localSheetId="69" hidden="1">{"CAJA_SET96",#N/A,FALSE,"CAJA3";"ING_CORR_SET96",#N/A,FALSE,"CAJA3";"SUNAT_AD_SET96",#N/A,FALSE,"ADUANAS"}</definedName>
    <definedName name="edswqa" localSheetId="87" hidden="1">{"CAJA_SET96",#N/A,FALSE,"CAJA3";"ING_CORR_SET96",#N/A,FALSE,"CAJA3";"SUNAT_AD_SET96",#N/A,FALSE,"ADUANAS"}</definedName>
    <definedName name="edswqa" localSheetId="89" hidden="1">{"CAJA_SET96",#N/A,FALSE,"CAJA3";"ING_CORR_SET96",#N/A,FALSE,"CAJA3";"SUNAT_AD_SET96",#N/A,FALSE,"ADUANAS"}</definedName>
    <definedName name="edswqa" hidden="1">{"CAJA_SET96",#N/A,FALSE,"CAJA3";"ING_CORR_SET96",#N/A,FALSE,"CAJA3";"SUNAT_AD_SET96",#N/A,FALSE,"ADUANAS"}</definedName>
    <definedName name="effect">#REF!</definedName>
    <definedName name="excesoanos" localSheetId="41">#REF!</definedName>
    <definedName name="excesoanos" localSheetId="38">#REF!</definedName>
    <definedName name="excesoanos">#REF!</definedName>
    <definedName name="Fabricación_de_productos_derivados_del_metal__excepto_maquinaria_y_equipo">#REF!</definedName>
    <definedName name="fdgfhzg" localSheetId="6" hidden="1">{"CAJA_SET96",#N/A,FALSE,"CAJA3";"ING_CORR_SET96",#N/A,FALSE,"CAJA3";"SUNAT_AD_SET96",#N/A,FALSE,"ADUANAS"}</definedName>
    <definedName name="fdgfhzg" localSheetId="41" hidden="1">{"CAJA_SET96",#N/A,FALSE,"CAJA3";"ING_CORR_SET96",#N/A,FALSE,"CAJA3";"SUNAT_AD_SET96",#N/A,FALSE,"ADUANAS"}</definedName>
    <definedName name="fdgfhzg" localSheetId="38" hidden="1">{"CAJA_SET96",#N/A,FALSE,"CAJA3";"ING_CORR_SET96",#N/A,FALSE,"CAJA3";"SUNAT_AD_SET96",#N/A,FALSE,"ADUANAS"}</definedName>
    <definedName name="fdgfhzg" localSheetId="40" hidden="1">{"CAJA_SET96",#N/A,FALSE,"CAJA3";"ING_CORR_SET96",#N/A,FALSE,"CAJA3";"SUNAT_AD_SET96",#N/A,FALSE,"ADUANAS"}</definedName>
    <definedName name="fdgfhzg" localSheetId="42" hidden="1">{"CAJA_SET96",#N/A,FALSE,"CAJA3";"ING_CORR_SET96",#N/A,FALSE,"CAJA3";"SUNAT_AD_SET96",#N/A,FALSE,"ADUANAS"}</definedName>
    <definedName name="fdgfhzg" localSheetId="44" hidden="1">{"CAJA_SET96",#N/A,FALSE,"CAJA3";"ING_CORR_SET96",#N/A,FALSE,"CAJA3";"SUNAT_AD_SET96",#N/A,FALSE,"ADUANAS"}</definedName>
    <definedName name="fdgfhzg" localSheetId="69" hidden="1">{"CAJA_SET96",#N/A,FALSE,"CAJA3";"ING_CORR_SET96",#N/A,FALSE,"CAJA3";"SUNAT_AD_SET96",#N/A,FALSE,"ADUANAS"}</definedName>
    <definedName name="fdgfhzg" localSheetId="87" hidden="1">{"CAJA_SET96",#N/A,FALSE,"CAJA3";"ING_CORR_SET96",#N/A,FALSE,"CAJA3";"SUNAT_AD_SET96",#N/A,FALSE,"ADUANAS"}</definedName>
    <definedName name="fdgfhzg" localSheetId="89" hidden="1">{"CAJA_SET96",#N/A,FALSE,"CAJA3";"ING_CORR_SET96",#N/A,FALSE,"CAJA3";"SUNAT_AD_SET96",#N/A,FALSE,"ADUANAS"}</definedName>
    <definedName name="fdgfhzg" hidden="1">{"CAJA_SET96",#N/A,FALSE,"CAJA3";"ING_CORR_SET96",#N/A,FALSE,"CAJA3";"SUNAT_AD_SET96",#N/A,FALSE,"ADUANAS"}</definedName>
    <definedName name="fdsfhjkklljkhhg" localSheetId="6" hidden="1">{"SUNAT_AD_AGO96",#N/A,FALSE,"ADUANAS";"CAJA_AGO96",#N/A,FALSE,"CAJA3";"ING_CORR_AGO96",#N/A,FALSE,"CAJA3"}</definedName>
    <definedName name="fdsfhjkklljkhhg" localSheetId="41" hidden="1">{"SUNAT_AD_AGO96",#N/A,FALSE,"ADUANAS";"CAJA_AGO96",#N/A,FALSE,"CAJA3";"ING_CORR_AGO96",#N/A,FALSE,"CAJA3"}</definedName>
    <definedName name="fdsfhjkklljkhhg" localSheetId="38" hidden="1">{"SUNAT_AD_AGO96",#N/A,FALSE,"ADUANAS";"CAJA_AGO96",#N/A,FALSE,"CAJA3";"ING_CORR_AGO96",#N/A,FALSE,"CAJA3"}</definedName>
    <definedName name="fdsfhjkklljkhhg" localSheetId="40" hidden="1">{"SUNAT_AD_AGO96",#N/A,FALSE,"ADUANAS";"CAJA_AGO96",#N/A,FALSE,"CAJA3";"ING_CORR_AGO96",#N/A,FALSE,"CAJA3"}</definedName>
    <definedName name="fdsfhjkklljkhhg" localSheetId="42" hidden="1">{"SUNAT_AD_AGO96",#N/A,FALSE,"ADUANAS";"CAJA_AGO96",#N/A,FALSE,"CAJA3";"ING_CORR_AGO96",#N/A,FALSE,"CAJA3"}</definedName>
    <definedName name="fdsfhjkklljkhhg" localSheetId="44" hidden="1">{"SUNAT_AD_AGO96",#N/A,FALSE,"ADUANAS";"CAJA_AGO96",#N/A,FALSE,"CAJA3";"ING_CORR_AGO96",#N/A,FALSE,"CAJA3"}</definedName>
    <definedName name="fdsfhjkklljkhhg" localSheetId="69" hidden="1">{"SUNAT_AD_AGO96",#N/A,FALSE,"ADUANAS";"CAJA_AGO96",#N/A,FALSE,"CAJA3";"ING_CORR_AGO96",#N/A,FALSE,"CAJA3"}</definedName>
    <definedName name="fdsfhjkklljkhhg" localSheetId="87" hidden="1">{"SUNAT_AD_AGO96",#N/A,FALSE,"ADUANAS";"CAJA_AGO96",#N/A,FALSE,"CAJA3";"ING_CORR_AGO96",#N/A,FALSE,"CAJA3"}</definedName>
    <definedName name="fdsfhjkklljkhhg" localSheetId="89" hidden="1">{"SUNAT_AD_AGO96",#N/A,FALSE,"ADUANAS";"CAJA_AGO96",#N/A,FALSE,"CAJA3";"ING_CORR_AGO96",#N/A,FALSE,"CAJA3"}</definedName>
    <definedName name="fdsfhjkklljkhhg" hidden="1">{"SUNAT_AD_AGO96",#N/A,FALSE,"ADUANAS";"CAJA_AGO96",#N/A,FALSE,"CAJA3";"ING_CORR_AGO96",#N/A,FALSE,"CAJA3"}</definedName>
    <definedName name="FFF" localSheetId="6" hidden="1">{"CAJA_SET96",#N/A,FALSE,"CAJA3";"ING_CORR_SET96",#N/A,FALSE,"CAJA3";"SUNAT_AD_SET96",#N/A,FALSE,"ADUANAS"}</definedName>
    <definedName name="FFF" localSheetId="41" hidden="1">{"CAJA_SET96",#N/A,FALSE,"CAJA3";"ING_CORR_SET96",#N/A,FALSE,"CAJA3";"SUNAT_AD_SET96",#N/A,FALSE,"ADUANAS"}</definedName>
    <definedName name="FFF" localSheetId="38" hidden="1">{"CAJA_SET96",#N/A,FALSE,"CAJA3";"ING_CORR_SET96",#N/A,FALSE,"CAJA3";"SUNAT_AD_SET96",#N/A,FALSE,"ADUANAS"}</definedName>
    <definedName name="FFF" localSheetId="40" hidden="1">{"CAJA_SET96",#N/A,FALSE,"CAJA3";"ING_CORR_SET96",#N/A,FALSE,"CAJA3";"SUNAT_AD_SET96",#N/A,FALSE,"ADUANAS"}</definedName>
    <definedName name="FFF" localSheetId="42" hidden="1">{"CAJA_SET96",#N/A,FALSE,"CAJA3";"ING_CORR_SET96",#N/A,FALSE,"CAJA3";"SUNAT_AD_SET96",#N/A,FALSE,"ADUANAS"}</definedName>
    <definedName name="FFF" localSheetId="44" hidden="1">{"CAJA_SET96",#N/A,FALSE,"CAJA3";"ING_CORR_SET96",#N/A,FALSE,"CAJA3";"SUNAT_AD_SET96",#N/A,FALSE,"ADUANAS"}</definedName>
    <definedName name="FFF" localSheetId="69" hidden="1">{"CAJA_SET96",#N/A,FALSE,"CAJA3";"ING_CORR_SET96",#N/A,FALSE,"CAJA3";"SUNAT_AD_SET96",#N/A,FALSE,"ADUANAS"}</definedName>
    <definedName name="FFF" localSheetId="87" hidden="1">{"CAJA_SET96",#N/A,FALSE,"CAJA3";"ING_CORR_SET96",#N/A,FALSE,"CAJA3";"SUNAT_AD_SET96",#N/A,FALSE,"ADUANAS"}</definedName>
    <definedName name="FFF" localSheetId="89" hidden="1">{"CAJA_SET96",#N/A,FALSE,"CAJA3";"ING_CORR_SET96",#N/A,FALSE,"CAJA3";"SUNAT_AD_SET96",#N/A,FALSE,"ADUANAS"}</definedName>
    <definedName name="FFF" hidden="1">{"CAJA_SET96",#N/A,FALSE,"CAJA3";"ING_CORR_SET96",#N/A,FALSE,"CAJA3";"SUNAT_AD_SET96",#N/A,FALSE,"ADUANAS"}</definedName>
    <definedName name="ffff" hidden="1">#REF!</definedName>
    <definedName name="fgfgfgf" hidden="1">#REF!</definedName>
    <definedName name="fgsfefwe4" localSheetId="6" hidden="1">{"CAJA_SET96",#N/A,FALSE,"CAJA3";"ING_CORR_SET96",#N/A,FALSE,"CAJA3";"SUNAT_AD_SET96",#N/A,FALSE,"ADUANAS"}</definedName>
    <definedName name="fgsfefwe4" localSheetId="41" hidden="1">{"CAJA_SET96",#N/A,FALSE,"CAJA3";"ING_CORR_SET96",#N/A,FALSE,"CAJA3";"SUNAT_AD_SET96",#N/A,FALSE,"ADUANAS"}</definedName>
    <definedName name="fgsfefwe4" localSheetId="38" hidden="1">{"CAJA_SET96",#N/A,FALSE,"CAJA3";"ING_CORR_SET96",#N/A,FALSE,"CAJA3";"SUNAT_AD_SET96",#N/A,FALSE,"ADUANAS"}</definedName>
    <definedName name="fgsfefwe4" localSheetId="40" hidden="1">{"CAJA_SET96",#N/A,FALSE,"CAJA3";"ING_CORR_SET96",#N/A,FALSE,"CAJA3";"SUNAT_AD_SET96",#N/A,FALSE,"ADUANAS"}</definedName>
    <definedName name="fgsfefwe4" localSheetId="42" hidden="1">{"CAJA_SET96",#N/A,FALSE,"CAJA3";"ING_CORR_SET96",#N/A,FALSE,"CAJA3";"SUNAT_AD_SET96",#N/A,FALSE,"ADUANAS"}</definedName>
    <definedName name="fgsfefwe4" localSheetId="44" hidden="1">{"CAJA_SET96",#N/A,FALSE,"CAJA3";"ING_CORR_SET96",#N/A,FALSE,"CAJA3";"SUNAT_AD_SET96",#N/A,FALSE,"ADUANAS"}</definedName>
    <definedName name="fgsfefwe4" localSheetId="69" hidden="1">{"CAJA_SET96",#N/A,FALSE,"CAJA3";"ING_CORR_SET96",#N/A,FALSE,"CAJA3";"SUNAT_AD_SET96",#N/A,FALSE,"ADUANAS"}</definedName>
    <definedName name="fgsfefwe4" localSheetId="87" hidden="1">{"CAJA_SET96",#N/A,FALSE,"CAJA3";"ING_CORR_SET96",#N/A,FALSE,"CAJA3";"SUNAT_AD_SET96",#N/A,FALSE,"ADUANAS"}</definedName>
    <definedName name="fgsfefwe4" localSheetId="89" hidden="1">{"CAJA_SET96",#N/A,FALSE,"CAJA3";"ING_CORR_SET96",#N/A,FALSE,"CAJA3";"SUNAT_AD_SET96",#N/A,FALSE,"ADUANAS"}</definedName>
    <definedName name="fgsfefwe4" hidden="1">{"CAJA_SET96",#N/A,FALSE,"CAJA3";"ING_CORR_SET96",#N/A,FALSE,"CAJA3";"SUNAT_AD_SET96",#N/A,FALSE,"ADUANAS"}</definedName>
    <definedName name="fields">#REF!</definedName>
    <definedName name="fig_d3_1_country">OFFSET(#REF!,0,0,50-COUNTIF(#REF!,""))</definedName>
    <definedName name="fig_d3_1_var1">OFFSET(#REF!,0,0,50-COUNTIF(#REF!,""))</definedName>
    <definedName name="fig_d3_1_var2">OFFSET(#REF!,0,0,50-COUNTIF(#REF!,""))</definedName>
    <definedName name="fig_d3_2_country">OFFSET(#REF!,0,0,50-COUNTIF(#REF!,""))</definedName>
    <definedName name="fig_d3_2_var1">OFFSET(#REF!,0,0,50-COUNTIF(#REF!,""))</definedName>
    <definedName name="fig_d3_2_var2">OFFSET(#REF!,0,0,50-COUNTIF(#REF!,""))</definedName>
    <definedName name="fig_d3_2_var3">OFFSET(#REF!,0,0,50-COUNTIF(#REF!,""))</definedName>
    <definedName name="fig_d3_4_country">OFFSET(#REF!,0,0,50-COUNTIF(#REF!,""))</definedName>
    <definedName name="fig_d3_4_var1">OFFSET(#REF!,0,0,50-COUNTIF(#REF!,""))</definedName>
    <definedName name="fig_d3_4_var2">OFFSET(#REF!,0,0,50-COUNTIF(#REF!,""))</definedName>
    <definedName name="fig_d3_4_var3">OFFSET(#REF!,0,0,50-COUNTIF(#REF!,""))</definedName>
    <definedName name="fig_d3_4_var4">OFFSET(#REF!,0,0,50-COUNTIF(#REF!,""))</definedName>
    <definedName name="fig_d3_5_country">OFFSET(#REF!,0,0,50-COUNTIF(#REF!,""))</definedName>
    <definedName name="fig_d3_5_var1">OFFSET(#REF!,0,0,50-COUNTIF(#REF!,""))</definedName>
    <definedName name="fig_d3_5_var2">OFFSET(#REF!,0,0,50-COUNTIF(#REF!,""))</definedName>
    <definedName name="FIG2wp1" hidden="1">#REF!</definedName>
    <definedName name="frdd" localSheetId="6" hidden="1">{"CAJA_SET96",#N/A,FALSE,"CAJA3";"ING_CORR_SET96",#N/A,FALSE,"CAJA3";"SUNAT_AD_SET96",#N/A,FALSE,"ADUANAS"}</definedName>
    <definedName name="frdd" localSheetId="41" hidden="1">{"CAJA_SET96",#N/A,FALSE,"CAJA3";"ING_CORR_SET96",#N/A,FALSE,"CAJA3";"SUNAT_AD_SET96",#N/A,FALSE,"ADUANAS"}</definedName>
    <definedName name="frdd" localSheetId="38" hidden="1">{"CAJA_SET96",#N/A,FALSE,"CAJA3";"ING_CORR_SET96",#N/A,FALSE,"CAJA3";"SUNAT_AD_SET96",#N/A,FALSE,"ADUANAS"}</definedName>
    <definedName name="frdd" localSheetId="40" hidden="1">{"CAJA_SET96",#N/A,FALSE,"CAJA3";"ING_CORR_SET96",#N/A,FALSE,"CAJA3";"SUNAT_AD_SET96",#N/A,FALSE,"ADUANAS"}</definedName>
    <definedName name="frdd" localSheetId="42" hidden="1">{"CAJA_SET96",#N/A,FALSE,"CAJA3";"ING_CORR_SET96",#N/A,FALSE,"CAJA3";"SUNAT_AD_SET96",#N/A,FALSE,"ADUANAS"}</definedName>
    <definedName name="frdd" localSheetId="44" hidden="1">{"CAJA_SET96",#N/A,FALSE,"CAJA3";"ING_CORR_SET96",#N/A,FALSE,"CAJA3";"SUNAT_AD_SET96",#N/A,FALSE,"ADUANAS"}</definedName>
    <definedName name="frdd" localSheetId="69" hidden="1">{"CAJA_SET96",#N/A,FALSE,"CAJA3";"ING_CORR_SET96",#N/A,FALSE,"CAJA3";"SUNAT_AD_SET96",#N/A,FALSE,"ADUANAS"}</definedName>
    <definedName name="frdd" localSheetId="87" hidden="1">{"CAJA_SET96",#N/A,FALSE,"CAJA3";"ING_CORR_SET96",#N/A,FALSE,"CAJA3";"SUNAT_AD_SET96",#N/A,FALSE,"ADUANAS"}</definedName>
    <definedName name="frdd" localSheetId="89" hidden="1">{"CAJA_SET96",#N/A,FALSE,"CAJA3";"ING_CORR_SET96",#N/A,FALSE,"CAJA3";"SUNAT_AD_SET96",#N/A,FALSE,"ADUANAS"}</definedName>
    <definedName name="frdd" hidden="1">{"CAJA_SET96",#N/A,FALSE,"CAJA3";"ING_CORR_SET96",#N/A,FALSE,"CAJA3";"SUNAT_AD_SET96",#N/A,FALSE,"ADUANAS"}</definedName>
    <definedName name="fresne" localSheetId="6" hidden="1">{"CAJA_SET96",#N/A,FALSE,"CAJA3";"ING_CORR_SET96",#N/A,FALSE,"CAJA3";"SUNAT_AD_SET96",#N/A,FALSE,"ADUANAS"}</definedName>
    <definedName name="fresne" localSheetId="41" hidden="1">{"CAJA_SET96",#N/A,FALSE,"CAJA3";"ING_CORR_SET96",#N/A,FALSE,"CAJA3";"SUNAT_AD_SET96",#N/A,FALSE,"ADUANAS"}</definedName>
    <definedName name="fresne" localSheetId="38" hidden="1">{"CAJA_SET96",#N/A,FALSE,"CAJA3";"ING_CORR_SET96",#N/A,FALSE,"CAJA3";"SUNAT_AD_SET96",#N/A,FALSE,"ADUANAS"}</definedName>
    <definedName name="fresne" localSheetId="40" hidden="1">{"CAJA_SET96",#N/A,FALSE,"CAJA3";"ING_CORR_SET96",#N/A,FALSE,"CAJA3";"SUNAT_AD_SET96",#N/A,FALSE,"ADUANAS"}</definedName>
    <definedName name="fresne" localSheetId="42" hidden="1">{"CAJA_SET96",#N/A,FALSE,"CAJA3";"ING_CORR_SET96",#N/A,FALSE,"CAJA3";"SUNAT_AD_SET96",#N/A,FALSE,"ADUANAS"}</definedName>
    <definedName name="fresne" localSheetId="44" hidden="1">{"CAJA_SET96",#N/A,FALSE,"CAJA3";"ING_CORR_SET96",#N/A,FALSE,"CAJA3";"SUNAT_AD_SET96",#N/A,FALSE,"ADUANAS"}</definedName>
    <definedName name="fresne" localSheetId="69" hidden="1">{"CAJA_SET96",#N/A,FALSE,"CAJA3";"ING_CORR_SET96",#N/A,FALSE,"CAJA3";"SUNAT_AD_SET96",#N/A,FALSE,"ADUANAS"}</definedName>
    <definedName name="fresne" localSheetId="87" hidden="1">{"CAJA_SET96",#N/A,FALSE,"CAJA3";"ING_CORR_SET96",#N/A,FALSE,"CAJA3";"SUNAT_AD_SET96",#N/A,FALSE,"ADUANAS"}</definedName>
    <definedName name="fresne" localSheetId="89" hidden="1">{"CAJA_SET96",#N/A,FALSE,"CAJA3";"ING_CORR_SET96",#N/A,FALSE,"CAJA3";"SUNAT_AD_SET96",#N/A,FALSE,"ADUANAS"}</definedName>
    <definedName name="fresne" hidden="1">{"CAJA_SET96",#N/A,FALSE,"CAJA3";"ING_CORR_SET96",#N/A,FALSE,"CAJA3";"SUNAT_AD_SET96",#N/A,FALSE,"ADUANAS"}</definedName>
    <definedName name="frewaq" localSheetId="6" hidden="1">{"SUNAT_AD_AGO96",#N/A,FALSE,"ADUANAS";"CAJA_AGO96",#N/A,FALSE,"CAJA3";"ING_CORR_AGO96",#N/A,FALSE,"CAJA3"}</definedName>
    <definedName name="frewaq" localSheetId="41" hidden="1">{"SUNAT_AD_AGO96",#N/A,FALSE,"ADUANAS";"CAJA_AGO96",#N/A,FALSE,"CAJA3";"ING_CORR_AGO96",#N/A,FALSE,"CAJA3"}</definedName>
    <definedName name="frewaq" localSheetId="38" hidden="1">{"SUNAT_AD_AGO96",#N/A,FALSE,"ADUANAS";"CAJA_AGO96",#N/A,FALSE,"CAJA3";"ING_CORR_AGO96",#N/A,FALSE,"CAJA3"}</definedName>
    <definedName name="frewaq" localSheetId="40" hidden="1">{"SUNAT_AD_AGO96",#N/A,FALSE,"ADUANAS";"CAJA_AGO96",#N/A,FALSE,"CAJA3";"ING_CORR_AGO96",#N/A,FALSE,"CAJA3"}</definedName>
    <definedName name="frewaq" localSheetId="42" hidden="1">{"SUNAT_AD_AGO96",#N/A,FALSE,"ADUANAS";"CAJA_AGO96",#N/A,FALSE,"CAJA3";"ING_CORR_AGO96",#N/A,FALSE,"CAJA3"}</definedName>
    <definedName name="frewaq" localSheetId="44" hidden="1">{"SUNAT_AD_AGO96",#N/A,FALSE,"ADUANAS";"CAJA_AGO96",#N/A,FALSE,"CAJA3";"ING_CORR_AGO96",#N/A,FALSE,"CAJA3"}</definedName>
    <definedName name="frewaq" localSheetId="69" hidden="1">{"SUNAT_AD_AGO96",#N/A,FALSE,"ADUANAS";"CAJA_AGO96",#N/A,FALSE,"CAJA3";"ING_CORR_AGO96",#N/A,FALSE,"CAJA3"}</definedName>
    <definedName name="frewaq" localSheetId="87" hidden="1">{"SUNAT_AD_AGO96",#N/A,FALSE,"ADUANAS";"CAJA_AGO96",#N/A,FALSE,"CAJA3";"ING_CORR_AGO96",#N/A,FALSE,"CAJA3"}</definedName>
    <definedName name="frewaq" localSheetId="89" hidden="1">{"SUNAT_AD_AGO96",#N/A,FALSE,"ADUANAS";"CAJA_AGO96",#N/A,FALSE,"CAJA3";"ING_CORR_AGO96",#N/A,FALSE,"CAJA3"}</definedName>
    <definedName name="frewaq" hidden="1">{"SUNAT_AD_AGO96",#N/A,FALSE,"ADUANAS";"CAJA_AGO96",#N/A,FALSE,"CAJA3";"ING_CORR_AGO96",#N/A,FALSE,"CAJA3"}</definedName>
    <definedName name="fsdffd" localSheetId="6" hidden="1">{"CAJA_SET96",#N/A,FALSE,"CAJA3";"ING_CORR_SET96",#N/A,FALSE,"CAJA3";"SUNAT_AD_SET96",#N/A,FALSE,"ADUANAS"}</definedName>
    <definedName name="fsdffd" localSheetId="41" hidden="1">{"CAJA_SET96",#N/A,FALSE,"CAJA3";"ING_CORR_SET96",#N/A,FALSE,"CAJA3";"SUNAT_AD_SET96",#N/A,FALSE,"ADUANAS"}</definedName>
    <definedName name="fsdffd" localSheetId="38" hidden="1">{"CAJA_SET96",#N/A,FALSE,"CAJA3";"ING_CORR_SET96",#N/A,FALSE,"CAJA3";"SUNAT_AD_SET96",#N/A,FALSE,"ADUANAS"}</definedName>
    <definedName name="fsdffd" localSheetId="40" hidden="1">{"CAJA_SET96",#N/A,FALSE,"CAJA3";"ING_CORR_SET96",#N/A,FALSE,"CAJA3";"SUNAT_AD_SET96",#N/A,FALSE,"ADUANAS"}</definedName>
    <definedName name="fsdffd" localSheetId="42" hidden="1">{"CAJA_SET96",#N/A,FALSE,"CAJA3";"ING_CORR_SET96",#N/A,FALSE,"CAJA3";"SUNAT_AD_SET96",#N/A,FALSE,"ADUANAS"}</definedName>
    <definedName name="fsdffd" localSheetId="44" hidden="1">{"CAJA_SET96",#N/A,FALSE,"CAJA3";"ING_CORR_SET96",#N/A,FALSE,"CAJA3";"SUNAT_AD_SET96",#N/A,FALSE,"ADUANAS"}</definedName>
    <definedName name="fsdffd" localSheetId="69" hidden="1">{"CAJA_SET96",#N/A,FALSE,"CAJA3";"ING_CORR_SET96",#N/A,FALSE,"CAJA3";"SUNAT_AD_SET96",#N/A,FALSE,"ADUANAS"}</definedName>
    <definedName name="fsdffd" localSheetId="87" hidden="1">{"CAJA_SET96",#N/A,FALSE,"CAJA3";"ING_CORR_SET96",#N/A,FALSE,"CAJA3";"SUNAT_AD_SET96",#N/A,FALSE,"ADUANAS"}</definedName>
    <definedName name="fsdffd" localSheetId="89" hidden="1">{"CAJA_SET96",#N/A,FALSE,"CAJA3";"ING_CORR_SET96",#N/A,FALSE,"CAJA3";"SUNAT_AD_SET96",#N/A,FALSE,"ADUANAS"}</definedName>
    <definedName name="fsdffd" hidden="1">{"CAJA_SET96",#N/A,FALSE,"CAJA3";"ING_CORR_SET96",#N/A,FALSE,"CAJA3";"SUNAT_AD_SET96",#N/A,FALSE,"ADUANAS"}</definedName>
    <definedName name="GEEDFF" localSheetId="6" hidden="1">{"CAJA_SET96",#N/A,FALSE,"CAJA3";"ING_CORR_SET96",#N/A,FALSE,"CAJA3";"SUNAT_AD_SET96",#N/A,FALSE,"ADUANAS"}</definedName>
    <definedName name="GEEDFF" localSheetId="41" hidden="1">{"CAJA_SET96",#N/A,FALSE,"CAJA3";"ING_CORR_SET96",#N/A,FALSE,"CAJA3";"SUNAT_AD_SET96",#N/A,FALSE,"ADUANAS"}</definedName>
    <definedName name="GEEDFF" localSheetId="38" hidden="1">{"CAJA_SET96",#N/A,FALSE,"CAJA3";"ING_CORR_SET96",#N/A,FALSE,"CAJA3";"SUNAT_AD_SET96",#N/A,FALSE,"ADUANAS"}</definedName>
    <definedName name="GEEDFF" localSheetId="40" hidden="1">{"CAJA_SET96",#N/A,FALSE,"CAJA3";"ING_CORR_SET96",#N/A,FALSE,"CAJA3";"SUNAT_AD_SET96",#N/A,FALSE,"ADUANAS"}</definedName>
    <definedName name="GEEDFF" localSheetId="42" hidden="1">{"CAJA_SET96",#N/A,FALSE,"CAJA3";"ING_CORR_SET96",#N/A,FALSE,"CAJA3";"SUNAT_AD_SET96",#N/A,FALSE,"ADUANAS"}</definedName>
    <definedName name="GEEDFF" localSheetId="44" hidden="1">{"CAJA_SET96",#N/A,FALSE,"CAJA3";"ING_CORR_SET96",#N/A,FALSE,"CAJA3";"SUNAT_AD_SET96",#N/A,FALSE,"ADUANAS"}</definedName>
    <definedName name="GEEDFF" localSheetId="69" hidden="1">{"CAJA_SET96",#N/A,FALSE,"CAJA3";"ING_CORR_SET96",#N/A,FALSE,"CAJA3";"SUNAT_AD_SET96",#N/A,FALSE,"ADUANAS"}</definedName>
    <definedName name="GEEDFF" localSheetId="87" hidden="1">{"CAJA_SET96",#N/A,FALSE,"CAJA3";"ING_CORR_SET96",#N/A,FALSE,"CAJA3";"SUNAT_AD_SET96",#N/A,FALSE,"ADUANAS"}</definedName>
    <definedName name="GEEDFF" localSheetId="89" hidden="1">{"CAJA_SET96",#N/A,FALSE,"CAJA3";"ING_CORR_SET96",#N/A,FALSE,"CAJA3";"SUNAT_AD_SET96",#N/A,FALSE,"ADUANAS"}</definedName>
    <definedName name="GEEDFF" hidden="1">{"CAJA_SET96",#N/A,FALSE,"CAJA3";"ING_CORR_SET96",#N/A,FALSE,"CAJA3";"SUNAT_AD_SET96",#N/A,FALSE,"ADUANAS"}</definedName>
    <definedName name="ghfgf" hidden="1">#REF!</definedName>
    <definedName name="gjgfgk" hidden="1">#REF!</definedName>
    <definedName name="GJGJHVJHKVHJKLHJIHKJBIIIII" localSheetId="6" hidden="1">{"CAJA_SET96",#N/A,FALSE,"CAJA3";"ING_CORR_SET96",#N/A,FALSE,"CAJA3";"SUNAT_AD_SET96",#N/A,FALSE,"ADUANAS"}</definedName>
    <definedName name="GJGJHVJHKVHJKLHJIHKJBIIIII" localSheetId="41" hidden="1">{"CAJA_SET96",#N/A,FALSE,"CAJA3";"ING_CORR_SET96",#N/A,FALSE,"CAJA3";"SUNAT_AD_SET96",#N/A,FALSE,"ADUANAS"}</definedName>
    <definedName name="GJGJHVJHKVHJKLHJIHKJBIIIII" localSheetId="38" hidden="1">{"CAJA_SET96",#N/A,FALSE,"CAJA3";"ING_CORR_SET96",#N/A,FALSE,"CAJA3";"SUNAT_AD_SET96",#N/A,FALSE,"ADUANAS"}</definedName>
    <definedName name="GJGJHVJHKVHJKLHJIHKJBIIIII" localSheetId="40" hidden="1">{"CAJA_SET96",#N/A,FALSE,"CAJA3";"ING_CORR_SET96",#N/A,FALSE,"CAJA3";"SUNAT_AD_SET96",#N/A,FALSE,"ADUANAS"}</definedName>
    <definedName name="GJGJHVJHKVHJKLHJIHKJBIIIII" localSheetId="42" hidden="1">{"CAJA_SET96",#N/A,FALSE,"CAJA3";"ING_CORR_SET96",#N/A,FALSE,"CAJA3";"SUNAT_AD_SET96",#N/A,FALSE,"ADUANAS"}</definedName>
    <definedName name="GJGJHVJHKVHJKLHJIHKJBIIIII" localSheetId="44" hidden="1">{"CAJA_SET96",#N/A,FALSE,"CAJA3";"ING_CORR_SET96",#N/A,FALSE,"CAJA3";"SUNAT_AD_SET96",#N/A,FALSE,"ADUANAS"}</definedName>
    <definedName name="GJGJHVJHKVHJKLHJIHKJBIIIII" localSheetId="69" hidden="1">{"CAJA_SET96",#N/A,FALSE,"CAJA3";"ING_CORR_SET96",#N/A,FALSE,"CAJA3";"SUNAT_AD_SET96",#N/A,FALSE,"ADUANAS"}</definedName>
    <definedName name="GJGJHVJHKVHJKLHJIHKJBIIIII" localSheetId="87" hidden="1">{"CAJA_SET96",#N/A,FALSE,"CAJA3";"ING_CORR_SET96",#N/A,FALSE,"CAJA3";"SUNAT_AD_SET96",#N/A,FALSE,"ADUANAS"}</definedName>
    <definedName name="GJGJHVJHKVHJKLHJIHKJBIIIII" localSheetId="89" hidden="1">{"CAJA_SET96",#N/A,FALSE,"CAJA3";"ING_CORR_SET96",#N/A,FALSE,"CAJA3";"SUNAT_AD_SET96",#N/A,FALSE,"ADUANAS"}</definedName>
    <definedName name="GJGJHVJHKVHJKLHJIHKJBIIIII" hidden="1">{"CAJA_SET96",#N/A,FALSE,"CAJA3";"ING_CORR_SET96",#N/A,FALSE,"CAJA3";"SUNAT_AD_SET96",#N/A,FALSE,"ADUANAS"}</definedName>
    <definedName name="Glevel">#REF!</definedName>
    <definedName name="gruposalario" localSheetId="41">#REF!</definedName>
    <definedName name="gruposalario" localSheetId="38">#REF!</definedName>
    <definedName name="gruposalario">#REF!</definedName>
    <definedName name="GTRESW" localSheetId="6" hidden="1">{"SUNAT_AD_AGO96",#N/A,FALSE,"ADUANAS";"CAJA_AGO96",#N/A,FALSE,"CAJA3";"ING_CORR_AGO96",#N/A,FALSE,"CAJA3"}</definedName>
    <definedName name="GTRESW" localSheetId="41" hidden="1">{"SUNAT_AD_AGO96",#N/A,FALSE,"ADUANAS";"CAJA_AGO96",#N/A,FALSE,"CAJA3";"ING_CORR_AGO96",#N/A,FALSE,"CAJA3"}</definedName>
    <definedName name="GTRESW" localSheetId="38" hidden="1">{"SUNAT_AD_AGO96",#N/A,FALSE,"ADUANAS";"CAJA_AGO96",#N/A,FALSE,"CAJA3";"ING_CORR_AGO96",#N/A,FALSE,"CAJA3"}</definedName>
    <definedName name="GTRESW" localSheetId="40" hidden="1">{"SUNAT_AD_AGO96",#N/A,FALSE,"ADUANAS";"CAJA_AGO96",#N/A,FALSE,"CAJA3";"ING_CORR_AGO96",#N/A,FALSE,"CAJA3"}</definedName>
    <definedName name="GTRESW" localSheetId="42" hidden="1">{"SUNAT_AD_AGO96",#N/A,FALSE,"ADUANAS";"CAJA_AGO96",#N/A,FALSE,"CAJA3";"ING_CORR_AGO96",#N/A,FALSE,"CAJA3"}</definedName>
    <definedName name="GTRESW" localSheetId="44" hidden="1">{"SUNAT_AD_AGO96",#N/A,FALSE,"ADUANAS";"CAJA_AGO96",#N/A,FALSE,"CAJA3";"ING_CORR_AGO96",#N/A,FALSE,"CAJA3"}</definedName>
    <definedName name="GTRESW" localSheetId="69" hidden="1">{"SUNAT_AD_AGO96",#N/A,FALSE,"ADUANAS";"CAJA_AGO96",#N/A,FALSE,"CAJA3";"ING_CORR_AGO96",#N/A,FALSE,"CAJA3"}</definedName>
    <definedName name="GTRESW" localSheetId="87" hidden="1">{"SUNAT_AD_AGO96",#N/A,FALSE,"ADUANAS";"CAJA_AGO96",#N/A,FALSE,"CAJA3";"ING_CORR_AGO96",#N/A,FALSE,"CAJA3"}</definedName>
    <definedName name="GTRESW" localSheetId="89" hidden="1">{"SUNAT_AD_AGO96",#N/A,FALSE,"ADUANAS";"CAJA_AGO96",#N/A,FALSE,"CAJA3";"ING_CORR_AGO96",#N/A,FALSE,"CAJA3"}</definedName>
    <definedName name="GTRESW" hidden="1">{"SUNAT_AD_AGO96",#N/A,FALSE,"ADUANAS";"CAJA_AGO96",#N/A,FALSE,"CAJA3";"ING_CORR_AGO96",#N/A,FALSE,"CAJA3"}</definedName>
    <definedName name="gtrrrrrrr" localSheetId="6" hidden="1">{"CAJA_SET96",#N/A,FALSE,"CAJA3";"ING_CORR_SET96",#N/A,FALSE,"CAJA3";"SUNAT_AD_SET96",#N/A,FALSE,"ADUANAS"}</definedName>
    <definedName name="gtrrrrrrr" localSheetId="41" hidden="1">{"CAJA_SET96",#N/A,FALSE,"CAJA3";"ING_CORR_SET96",#N/A,FALSE,"CAJA3";"SUNAT_AD_SET96",#N/A,FALSE,"ADUANAS"}</definedName>
    <definedName name="gtrrrrrrr" localSheetId="38" hidden="1">{"CAJA_SET96",#N/A,FALSE,"CAJA3";"ING_CORR_SET96",#N/A,FALSE,"CAJA3";"SUNAT_AD_SET96",#N/A,FALSE,"ADUANAS"}</definedName>
    <definedName name="gtrrrrrrr" localSheetId="40" hidden="1">{"CAJA_SET96",#N/A,FALSE,"CAJA3";"ING_CORR_SET96",#N/A,FALSE,"CAJA3";"SUNAT_AD_SET96",#N/A,FALSE,"ADUANAS"}</definedName>
    <definedName name="gtrrrrrrr" localSheetId="42" hidden="1">{"CAJA_SET96",#N/A,FALSE,"CAJA3";"ING_CORR_SET96",#N/A,FALSE,"CAJA3";"SUNAT_AD_SET96",#N/A,FALSE,"ADUANAS"}</definedName>
    <definedName name="gtrrrrrrr" localSheetId="44" hidden="1">{"CAJA_SET96",#N/A,FALSE,"CAJA3";"ING_CORR_SET96",#N/A,FALSE,"CAJA3";"SUNAT_AD_SET96",#N/A,FALSE,"ADUANAS"}</definedName>
    <definedName name="gtrrrrrrr" localSheetId="69" hidden="1">{"CAJA_SET96",#N/A,FALSE,"CAJA3";"ING_CORR_SET96",#N/A,FALSE,"CAJA3";"SUNAT_AD_SET96",#N/A,FALSE,"ADUANAS"}</definedName>
    <definedName name="gtrrrrrrr" localSheetId="87" hidden="1">{"CAJA_SET96",#N/A,FALSE,"CAJA3";"ING_CORR_SET96",#N/A,FALSE,"CAJA3";"SUNAT_AD_SET96",#N/A,FALSE,"ADUANAS"}</definedName>
    <definedName name="gtrrrrrrr" localSheetId="89" hidden="1">{"CAJA_SET96",#N/A,FALSE,"CAJA3";"ING_CORR_SET96",#N/A,FALSE,"CAJA3";"SUNAT_AD_SET96",#N/A,FALSE,"ADUANAS"}</definedName>
    <definedName name="gtrrrrrrr" hidden="1">{"CAJA_SET96",#N/A,FALSE,"CAJA3";"ING_CORR_SET96",#N/A,FALSE,"CAJA3";"SUNAT_AD_SET96",#N/A,FALSE,"ADUANAS"}</definedName>
    <definedName name="head_compensation_lookup">#REF!</definedName>
    <definedName name="head1">#REF!</definedName>
    <definedName name="head2">#REF!</definedName>
    <definedName name="head3">#REF!</definedName>
    <definedName name="help" hidden="1">#REF!</definedName>
    <definedName name="HHH" localSheetId="6" hidden="1">{"SUNAT_AD_AGO96",#N/A,FALSE,"ADUANAS";"CAJA_AGO96",#N/A,FALSE,"CAJA3";"ING_CORR_AGO96",#N/A,FALSE,"CAJA3"}</definedName>
    <definedName name="HHH" localSheetId="41" hidden="1">{"SUNAT_AD_AGO96",#N/A,FALSE,"ADUANAS";"CAJA_AGO96",#N/A,FALSE,"CAJA3";"ING_CORR_AGO96",#N/A,FALSE,"CAJA3"}</definedName>
    <definedName name="HHH" localSheetId="38" hidden="1">{"SUNAT_AD_AGO96",#N/A,FALSE,"ADUANAS";"CAJA_AGO96",#N/A,FALSE,"CAJA3";"ING_CORR_AGO96",#N/A,FALSE,"CAJA3"}</definedName>
    <definedName name="HHH" localSheetId="40" hidden="1">{"SUNAT_AD_AGO96",#N/A,FALSE,"ADUANAS";"CAJA_AGO96",#N/A,FALSE,"CAJA3";"ING_CORR_AGO96",#N/A,FALSE,"CAJA3"}</definedName>
    <definedName name="HHH" localSheetId="42" hidden="1">{"SUNAT_AD_AGO96",#N/A,FALSE,"ADUANAS";"CAJA_AGO96",#N/A,FALSE,"CAJA3";"ING_CORR_AGO96",#N/A,FALSE,"CAJA3"}</definedName>
    <definedName name="HHH" localSheetId="44" hidden="1">{"SUNAT_AD_AGO96",#N/A,FALSE,"ADUANAS";"CAJA_AGO96",#N/A,FALSE,"CAJA3";"ING_CORR_AGO96",#N/A,FALSE,"CAJA3"}</definedName>
    <definedName name="HHH" localSheetId="69" hidden="1">{"SUNAT_AD_AGO96",#N/A,FALSE,"ADUANAS";"CAJA_AGO96",#N/A,FALSE,"CAJA3";"ING_CORR_AGO96",#N/A,FALSE,"CAJA3"}</definedName>
    <definedName name="HHH" localSheetId="87" hidden="1">{"SUNAT_AD_AGO96",#N/A,FALSE,"ADUANAS";"CAJA_AGO96",#N/A,FALSE,"CAJA3";"ING_CORR_AGO96",#N/A,FALSE,"CAJA3"}</definedName>
    <definedName name="HHH" localSheetId="89" hidden="1">{"SUNAT_AD_AGO96",#N/A,FALSE,"ADUANAS";"CAJA_AGO96",#N/A,FALSE,"CAJA3";"ING_CORR_AGO96",#N/A,FALSE,"CAJA3"}</definedName>
    <definedName name="HHH" hidden="1">{"SUNAT_AD_AGO96",#N/A,FALSE,"ADUANAS";"CAJA_AGO96",#N/A,FALSE,"CAJA3";"ING_CORR_AGO96",#N/A,FALSE,"CAJA3"}</definedName>
    <definedName name="hjjh" hidden="1">#REF!</definedName>
    <definedName name="hjk" localSheetId="6" hidden="1">#REF!</definedName>
    <definedName name="hjk" localSheetId="89" hidden="1">#REF!</definedName>
    <definedName name="hjk" hidden="1">#REF!</definedName>
    <definedName name="HTML_CodePage" hidden="1">1252</definedName>
    <definedName name="HTML_Control" localSheetId="6" hidden="1">{"'CUODE'!$B$11:$O$98"}</definedName>
    <definedName name="HTML_Control" localSheetId="41" hidden="1">{"'CUODE'!$B$11:$O$98"}</definedName>
    <definedName name="HTML_Control" localSheetId="38" hidden="1">{"'CUODE'!$B$11:$O$98"}</definedName>
    <definedName name="HTML_Control" localSheetId="40" hidden="1">{"'CUODE'!$B$11:$O$98"}</definedName>
    <definedName name="HTML_Control" localSheetId="42" hidden="1">{"'CUODE'!$B$11:$O$98"}</definedName>
    <definedName name="HTML_Control" localSheetId="44" hidden="1">{"'CUODE'!$B$11:$O$98"}</definedName>
    <definedName name="HTML_Control" localSheetId="69" hidden="1">{"'CUODE'!$B$11:$O$98"}</definedName>
    <definedName name="HTML_Control" localSheetId="87" hidden="1">{"'CUODE'!$B$11:$O$98"}</definedName>
    <definedName name="HTML_Control" localSheetId="89"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6" hidden="1">{"CAJA_SET96",#N/A,FALSE,"CAJA3";"ING_CORR_SET96",#N/A,FALSE,"CAJA3";"SUNAT_AD_SET96",#N/A,FALSE,"ADUANAS"}</definedName>
    <definedName name="htrfb" localSheetId="41" hidden="1">{"CAJA_SET96",#N/A,FALSE,"CAJA3";"ING_CORR_SET96",#N/A,FALSE,"CAJA3";"SUNAT_AD_SET96",#N/A,FALSE,"ADUANAS"}</definedName>
    <definedName name="htrfb" localSheetId="38" hidden="1">{"CAJA_SET96",#N/A,FALSE,"CAJA3";"ING_CORR_SET96",#N/A,FALSE,"CAJA3";"SUNAT_AD_SET96",#N/A,FALSE,"ADUANAS"}</definedName>
    <definedName name="htrfb" localSheetId="40" hidden="1">{"CAJA_SET96",#N/A,FALSE,"CAJA3";"ING_CORR_SET96",#N/A,FALSE,"CAJA3";"SUNAT_AD_SET96",#N/A,FALSE,"ADUANAS"}</definedName>
    <definedName name="htrfb" localSheetId="42" hidden="1">{"CAJA_SET96",#N/A,FALSE,"CAJA3";"ING_CORR_SET96",#N/A,FALSE,"CAJA3";"SUNAT_AD_SET96",#N/A,FALSE,"ADUANAS"}</definedName>
    <definedName name="htrfb" localSheetId="44" hidden="1">{"CAJA_SET96",#N/A,FALSE,"CAJA3";"ING_CORR_SET96",#N/A,FALSE,"CAJA3";"SUNAT_AD_SET96",#N/A,FALSE,"ADUANAS"}</definedName>
    <definedName name="htrfb" localSheetId="69" hidden="1">{"CAJA_SET96",#N/A,FALSE,"CAJA3";"ING_CORR_SET96",#N/A,FALSE,"CAJA3";"SUNAT_AD_SET96",#N/A,FALSE,"ADUANAS"}</definedName>
    <definedName name="htrfb" localSheetId="87" hidden="1">{"CAJA_SET96",#N/A,FALSE,"CAJA3";"ING_CORR_SET96",#N/A,FALSE,"CAJA3";"SUNAT_AD_SET96",#N/A,FALSE,"ADUANAS"}</definedName>
    <definedName name="htrfb" localSheetId="89" hidden="1">{"CAJA_SET96",#N/A,FALSE,"CAJA3";"ING_CORR_SET96",#N/A,FALSE,"CAJA3";"SUNAT_AD_SET96",#N/A,FALSE,"ADUANAS"}</definedName>
    <definedName name="htrfb" hidden="1">{"CAJA_SET96",#N/A,FALSE,"CAJA3";"ING_CORR_SET96",#N/A,FALSE,"CAJA3";"SUNAT_AD_SET96",#N/A,FALSE,"ADUANAS"}</definedName>
    <definedName name="hyui" localSheetId="6" hidden="1">{"SUNAT_AD_AGO96",#N/A,FALSE,"ADUANAS";"CAJA_AGO96",#N/A,FALSE,"CAJA3";"ING_CORR_AGO96",#N/A,FALSE,"CAJA3"}</definedName>
    <definedName name="hyui" localSheetId="41" hidden="1">{"SUNAT_AD_AGO96",#N/A,FALSE,"ADUANAS";"CAJA_AGO96",#N/A,FALSE,"CAJA3";"ING_CORR_AGO96",#N/A,FALSE,"CAJA3"}</definedName>
    <definedName name="hyui" localSheetId="38" hidden="1">{"SUNAT_AD_AGO96",#N/A,FALSE,"ADUANAS";"CAJA_AGO96",#N/A,FALSE,"CAJA3";"ING_CORR_AGO96",#N/A,FALSE,"CAJA3"}</definedName>
    <definedName name="hyui" localSheetId="40" hidden="1">{"SUNAT_AD_AGO96",#N/A,FALSE,"ADUANAS";"CAJA_AGO96",#N/A,FALSE,"CAJA3";"ING_CORR_AGO96",#N/A,FALSE,"CAJA3"}</definedName>
    <definedName name="hyui" localSheetId="42" hidden="1">{"SUNAT_AD_AGO96",#N/A,FALSE,"ADUANAS";"CAJA_AGO96",#N/A,FALSE,"CAJA3";"ING_CORR_AGO96",#N/A,FALSE,"CAJA3"}</definedName>
    <definedName name="hyui" localSheetId="44" hidden="1">{"SUNAT_AD_AGO96",#N/A,FALSE,"ADUANAS";"CAJA_AGO96",#N/A,FALSE,"CAJA3";"ING_CORR_AGO96",#N/A,FALSE,"CAJA3"}</definedName>
    <definedName name="hyui" localSheetId="69" hidden="1">{"SUNAT_AD_AGO96",#N/A,FALSE,"ADUANAS";"CAJA_AGO96",#N/A,FALSE,"CAJA3";"ING_CORR_AGO96",#N/A,FALSE,"CAJA3"}</definedName>
    <definedName name="hyui" localSheetId="87" hidden="1">{"SUNAT_AD_AGO96",#N/A,FALSE,"ADUANAS";"CAJA_AGO96",#N/A,FALSE,"CAJA3";"ING_CORR_AGO96",#N/A,FALSE,"CAJA3"}</definedName>
    <definedName name="hyui" localSheetId="89" hidden="1">{"SUNAT_AD_AGO96",#N/A,FALSE,"ADUANAS";"CAJA_AGO96",#N/A,FALSE,"CAJA3";"ING_CORR_AGO96",#N/A,FALSE,"CAJA3"}</definedName>
    <definedName name="hyui" hidden="1">{"SUNAT_AD_AGO96",#N/A,FALSE,"ADUANAS";"CAJA_AGO96",#N/A,FALSE,"CAJA3";"ING_CORR_AGO96",#N/A,FALSE,"CAJA3"}</definedName>
    <definedName name="i" hidden="1">{"g95_96m1",#N/A,FALSE,"Graf(95+96)M";"g95_96m2",#N/A,FALSE,"Graf(95+96)M";"g95_96mb1",#N/A,FALSE,"Graf(95+96)Mb";"g95_96mb2",#N/A,FALSE,"Graf(95+96)Mb";"g95_96f1",#N/A,FALSE,"Graf(95+96)F";"g95_96f2",#N/A,FALSE,"Graf(95+96)F";"g95_96fb1",#N/A,FALSE,"Graf(95+96)Fb";"g95_96fb2",#N/A,FALSE,"Graf(95+96)Fb"}</definedName>
    <definedName name="IDSC">#REF!</definedName>
    <definedName name="importance">#REF!</definedName>
    <definedName name="interes" localSheetId="41">#REF!</definedName>
    <definedName name="interes" localSheetId="38">#REF!</definedName>
    <definedName name="intere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44496.6410763889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yS" localSheetId="41">#REF!</definedName>
    <definedName name="IyS" localSheetId="38">#REF!</definedName>
    <definedName name="IyS">#REF!</definedName>
    <definedName name="jhgttfd" localSheetId="6" hidden="1">{"CAJA_SET96",#N/A,FALSE,"CAJA3";"ING_CORR_SET96",#N/A,FALSE,"CAJA3";"SUNAT_AD_SET96",#N/A,FALSE,"ADUANAS"}</definedName>
    <definedName name="jhgttfd" localSheetId="41" hidden="1">{"CAJA_SET96",#N/A,FALSE,"CAJA3";"ING_CORR_SET96",#N/A,FALSE,"CAJA3";"SUNAT_AD_SET96",#N/A,FALSE,"ADUANAS"}</definedName>
    <definedName name="jhgttfd" localSheetId="38" hidden="1">{"CAJA_SET96",#N/A,FALSE,"CAJA3";"ING_CORR_SET96",#N/A,FALSE,"CAJA3";"SUNAT_AD_SET96",#N/A,FALSE,"ADUANAS"}</definedName>
    <definedName name="jhgttfd" localSheetId="40" hidden="1">{"CAJA_SET96",#N/A,FALSE,"CAJA3";"ING_CORR_SET96",#N/A,FALSE,"CAJA3";"SUNAT_AD_SET96",#N/A,FALSE,"ADUANAS"}</definedName>
    <definedName name="jhgttfd" localSheetId="42" hidden="1">{"CAJA_SET96",#N/A,FALSE,"CAJA3";"ING_CORR_SET96",#N/A,FALSE,"CAJA3";"SUNAT_AD_SET96",#N/A,FALSE,"ADUANAS"}</definedName>
    <definedName name="jhgttfd" localSheetId="44" hidden="1">{"CAJA_SET96",#N/A,FALSE,"CAJA3";"ING_CORR_SET96",#N/A,FALSE,"CAJA3";"SUNAT_AD_SET96",#N/A,FALSE,"ADUANAS"}</definedName>
    <definedName name="jhgttfd" localSheetId="69" hidden="1">{"CAJA_SET96",#N/A,FALSE,"CAJA3";"ING_CORR_SET96",#N/A,FALSE,"CAJA3";"SUNAT_AD_SET96",#N/A,FALSE,"ADUANAS"}</definedName>
    <definedName name="jhgttfd" localSheetId="87" hidden="1">{"CAJA_SET96",#N/A,FALSE,"CAJA3";"ING_CORR_SET96",#N/A,FALSE,"CAJA3";"SUNAT_AD_SET96",#N/A,FALSE,"ADUANAS"}</definedName>
    <definedName name="jhgttfd" localSheetId="89" hidden="1">{"CAJA_SET96",#N/A,FALSE,"CAJA3";"ING_CORR_SET96",#N/A,FALSE,"CAJA3";"SUNAT_AD_SET96",#N/A,FALSE,"ADUANAS"}</definedName>
    <definedName name="jhgttfd" hidden="1">{"CAJA_SET96",#N/A,FALSE,"CAJA3";"ING_CORR_SET96",#N/A,FALSE,"CAJA3";"SUNAT_AD_SET96",#N/A,FALSE,"ADUANAS"}</definedName>
    <definedName name="jhhhg" hidden="1">#REF!</definedName>
    <definedName name="jiuig" localSheetId="6" hidden="1">{"CAJA_SET96",#N/A,FALSE,"CAJA3";"ING_CORR_SET96",#N/A,FALSE,"CAJA3";"SUNAT_AD_SET96",#N/A,FALSE,"ADUANAS"}</definedName>
    <definedName name="jiuig" localSheetId="41" hidden="1">{"CAJA_SET96",#N/A,FALSE,"CAJA3";"ING_CORR_SET96",#N/A,FALSE,"CAJA3";"SUNAT_AD_SET96",#N/A,FALSE,"ADUANAS"}</definedName>
    <definedName name="jiuig" localSheetId="38" hidden="1">{"CAJA_SET96",#N/A,FALSE,"CAJA3";"ING_CORR_SET96",#N/A,FALSE,"CAJA3";"SUNAT_AD_SET96",#N/A,FALSE,"ADUANAS"}</definedName>
    <definedName name="jiuig" localSheetId="40" hidden="1">{"CAJA_SET96",#N/A,FALSE,"CAJA3";"ING_CORR_SET96",#N/A,FALSE,"CAJA3";"SUNAT_AD_SET96",#N/A,FALSE,"ADUANAS"}</definedName>
    <definedName name="jiuig" localSheetId="42" hidden="1">{"CAJA_SET96",#N/A,FALSE,"CAJA3";"ING_CORR_SET96",#N/A,FALSE,"CAJA3";"SUNAT_AD_SET96",#N/A,FALSE,"ADUANAS"}</definedName>
    <definedName name="jiuig" localSheetId="44" hidden="1">{"CAJA_SET96",#N/A,FALSE,"CAJA3";"ING_CORR_SET96",#N/A,FALSE,"CAJA3";"SUNAT_AD_SET96",#N/A,FALSE,"ADUANAS"}</definedName>
    <definedName name="jiuig" localSheetId="69" hidden="1">{"CAJA_SET96",#N/A,FALSE,"CAJA3";"ING_CORR_SET96",#N/A,FALSE,"CAJA3";"SUNAT_AD_SET96",#N/A,FALSE,"ADUANAS"}</definedName>
    <definedName name="jiuig" localSheetId="87" hidden="1">{"CAJA_SET96",#N/A,FALSE,"CAJA3";"ING_CORR_SET96",#N/A,FALSE,"CAJA3";"SUNAT_AD_SET96",#N/A,FALSE,"ADUANAS"}</definedName>
    <definedName name="jiuig" localSheetId="89"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6" hidden="1">{"CAJA_SET96",#N/A,FALSE,"CAJA3";"ING_CORR_SET96",#N/A,FALSE,"CAJA3";"SUNAT_AD_SET96",#N/A,FALSE,"ADUANAS"}</definedName>
    <definedName name="jjjjjjjjjjjjjjjjjjjjjjjjjjjjjjjjjjjjjjjjjjjjjjjjjjjjjjjj" localSheetId="41" hidden="1">{"CAJA_SET96",#N/A,FALSE,"CAJA3";"ING_CORR_SET96",#N/A,FALSE,"CAJA3";"SUNAT_AD_SET96",#N/A,FALSE,"ADUANAS"}</definedName>
    <definedName name="jjjjjjjjjjjjjjjjjjjjjjjjjjjjjjjjjjjjjjjjjjjjjjjjjjjjjjjj" localSheetId="38" hidden="1">{"CAJA_SET96",#N/A,FALSE,"CAJA3";"ING_CORR_SET96",#N/A,FALSE,"CAJA3";"SUNAT_AD_SET96",#N/A,FALSE,"ADUANAS"}</definedName>
    <definedName name="jjjjjjjjjjjjjjjjjjjjjjjjjjjjjjjjjjjjjjjjjjjjjjjjjjjjjjjj" localSheetId="40" hidden="1">{"CAJA_SET96",#N/A,FALSE,"CAJA3";"ING_CORR_SET96",#N/A,FALSE,"CAJA3";"SUNAT_AD_SET96",#N/A,FALSE,"ADUANAS"}</definedName>
    <definedName name="jjjjjjjjjjjjjjjjjjjjjjjjjjjjjjjjjjjjjjjjjjjjjjjjjjjjjjjj" localSheetId="42" hidden="1">{"CAJA_SET96",#N/A,FALSE,"CAJA3";"ING_CORR_SET96",#N/A,FALSE,"CAJA3";"SUNAT_AD_SET96",#N/A,FALSE,"ADUANAS"}</definedName>
    <definedName name="jjjjjjjjjjjjjjjjjjjjjjjjjjjjjjjjjjjjjjjjjjjjjjjjjjjjjjjj" localSheetId="44" hidden="1">{"CAJA_SET96",#N/A,FALSE,"CAJA3";"ING_CORR_SET96",#N/A,FALSE,"CAJA3";"SUNAT_AD_SET96",#N/A,FALSE,"ADUANAS"}</definedName>
    <definedName name="jjjjjjjjjjjjjjjjjjjjjjjjjjjjjjjjjjjjjjjjjjjjjjjjjjjjjjjj" localSheetId="69" hidden="1">{"CAJA_SET96",#N/A,FALSE,"CAJA3";"ING_CORR_SET96",#N/A,FALSE,"CAJA3";"SUNAT_AD_SET96",#N/A,FALSE,"ADUANAS"}</definedName>
    <definedName name="jjjjjjjjjjjjjjjjjjjjjjjjjjjjjjjjjjjjjjjjjjjjjjjjjjjjjjjj" localSheetId="87" hidden="1">{"CAJA_SET96",#N/A,FALSE,"CAJA3";"ING_CORR_SET96",#N/A,FALSE,"CAJA3";"SUNAT_AD_SET96",#N/A,FALSE,"ADUANAS"}</definedName>
    <definedName name="jjjjjjjjjjjjjjjjjjjjjjjjjjjjjjjjjjjjjjjjjjjjjjjjjjjjjjjj" localSheetId="89"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6" hidden="1">{"SUNAT_AD_AGO96",#N/A,FALSE,"ADUANAS";"CAJA_AGO96",#N/A,FALSE,"CAJA3";"ING_CORR_AGO96",#N/A,FALSE,"CAJA3"}</definedName>
    <definedName name="juyfres" localSheetId="41" hidden="1">{"SUNAT_AD_AGO96",#N/A,FALSE,"ADUANAS";"CAJA_AGO96",#N/A,FALSE,"CAJA3";"ING_CORR_AGO96",#N/A,FALSE,"CAJA3"}</definedName>
    <definedName name="juyfres" localSheetId="38" hidden="1">{"SUNAT_AD_AGO96",#N/A,FALSE,"ADUANAS";"CAJA_AGO96",#N/A,FALSE,"CAJA3";"ING_CORR_AGO96",#N/A,FALSE,"CAJA3"}</definedName>
    <definedName name="juyfres" localSheetId="40" hidden="1">{"SUNAT_AD_AGO96",#N/A,FALSE,"ADUANAS";"CAJA_AGO96",#N/A,FALSE,"CAJA3";"ING_CORR_AGO96",#N/A,FALSE,"CAJA3"}</definedName>
    <definedName name="juyfres" localSheetId="42" hidden="1">{"SUNAT_AD_AGO96",#N/A,FALSE,"ADUANAS";"CAJA_AGO96",#N/A,FALSE,"CAJA3";"ING_CORR_AGO96",#N/A,FALSE,"CAJA3"}</definedName>
    <definedName name="juyfres" localSheetId="44" hidden="1">{"SUNAT_AD_AGO96",#N/A,FALSE,"ADUANAS";"CAJA_AGO96",#N/A,FALSE,"CAJA3";"ING_CORR_AGO96",#N/A,FALSE,"CAJA3"}</definedName>
    <definedName name="juyfres" localSheetId="69" hidden="1">{"SUNAT_AD_AGO96",#N/A,FALSE,"ADUANAS";"CAJA_AGO96",#N/A,FALSE,"CAJA3";"ING_CORR_AGO96",#N/A,FALSE,"CAJA3"}</definedName>
    <definedName name="juyfres" localSheetId="87" hidden="1">{"SUNAT_AD_AGO96",#N/A,FALSE,"ADUANAS";"CAJA_AGO96",#N/A,FALSE,"CAJA3";"ING_CORR_AGO96",#N/A,FALSE,"CAJA3"}</definedName>
    <definedName name="juyfres" localSheetId="89" hidden="1">{"SUNAT_AD_AGO96",#N/A,FALSE,"ADUANAS";"CAJA_AGO96",#N/A,FALSE,"CAJA3";"ING_CORR_AGO96",#N/A,FALSE,"CAJA3"}</definedName>
    <definedName name="juyfres" hidden="1">{"SUNAT_AD_AGO96",#N/A,FALSE,"ADUANAS";"CAJA_AGO96",#N/A,FALSE,"CAJA3";"ING_CORR_AGO96",#N/A,FALSE,"CAJA3"}</definedName>
    <definedName name="KSJSYYEHNFJDKD5822" localSheetId="6" hidden="1">{"SUNAT_AD_AGO96",#N/A,FALSE,"ADUANAS";"CAJA_AGO96",#N/A,FALSE,"CAJA3";"ING_CORR_AGO96",#N/A,FALSE,"CAJA3"}</definedName>
    <definedName name="KSJSYYEHNFJDKD5822" localSheetId="41" hidden="1">{"SUNAT_AD_AGO96",#N/A,FALSE,"ADUANAS";"CAJA_AGO96",#N/A,FALSE,"CAJA3";"ING_CORR_AGO96",#N/A,FALSE,"CAJA3"}</definedName>
    <definedName name="KSJSYYEHNFJDKD5822" localSheetId="38" hidden="1">{"SUNAT_AD_AGO96",#N/A,FALSE,"ADUANAS";"CAJA_AGO96",#N/A,FALSE,"CAJA3";"ING_CORR_AGO96",#N/A,FALSE,"CAJA3"}</definedName>
    <definedName name="KSJSYYEHNFJDKD5822" localSheetId="40" hidden="1">{"SUNAT_AD_AGO96",#N/A,FALSE,"ADUANAS";"CAJA_AGO96",#N/A,FALSE,"CAJA3";"ING_CORR_AGO96",#N/A,FALSE,"CAJA3"}</definedName>
    <definedName name="KSJSYYEHNFJDKD5822" localSheetId="42" hidden="1">{"SUNAT_AD_AGO96",#N/A,FALSE,"ADUANAS";"CAJA_AGO96",#N/A,FALSE,"CAJA3";"ING_CORR_AGO96",#N/A,FALSE,"CAJA3"}</definedName>
    <definedName name="KSJSYYEHNFJDKD5822" localSheetId="44" hidden="1">{"SUNAT_AD_AGO96",#N/A,FALSE,"ADUANAS";"CAJA_AGO96",#N/A,FALSE,"CAJA3";"ING_CORR_AGO96",#N/A,FALSE,"CAJA3"}</definedName>
    <definedName name="KSJSYYEHNFJDKD5822" localSheetId="69" hidden="1">{"SUNAT_AD_AGO96",#N/A,FALSE,"ADUANAS";"CAJA_AGO96",#N/A,FALSE,"CAJA3";"ING_CORR_AGO96",#N/A,FALSE,"CAJA3"}</definedName>
    <definedName name="KSJSYYEHNFJDKD5822" localSheetId="87" hidden="1">{"SUNAT_AD_AGO96",#N/A,FALSE,"ADUANAS";"CAJA_AGO96",#N/A,FALSE,"CAJA3";"ING_CORR_AGO96",#N/A,FALSE,"CAJA3"}</definedName>
    <definedName name="KSJSYYEHNFJDKD5822" localSheetId="89" hidden="1">{"SUNAT_AD_AGO96",#N/A,FALSE,"ADUANAS";"CAJA_AGO96",#N/A,FALSE,"CAJA3";"ING_CORR_AGO96",#N/A,FALSE,"CAJA3"}</definedName>
    <definedName name="KSJSYYEHNFJDKD5822" hidden="1">{"SUNAT_AD_AGO96",#N/A,FALSE,"ADUANAS";"CAJA_AGO96",#N/A,FALSE,"CAJA3";"ING_CORR_AGO96",#N/A,FALSE,"CAJA3"}</definedName>
    <definedName name="lso_data">#REF!</definedName>
    <definedName name="LSO_raw">#REF!</definedName>
    <definedName name="m" localSheetId="6" hidden="1">{"CAJA_SET96",#N/A,FALSE,"CAJA3";"ING_CORR_SET96",#N/A,FALSE,"CAJA3";"SUNAT_AD_SET96",#N/A,FALSE,"ADUANAS"}</definedName>
    <definedName name="m" localSheetId="41" hidden="1">{"CAJA_SET96",#N/A,FALSE,"CAJA3";"ING_CORR_SET96",#N/A,FALSE,"CAJA3";"SUNAT_AD_SET96",#N/A,FALSE,"ADUANAS"}</definedName>
    <definedName name="m" localSheetId="38" hidden="1">{"CAJA_SET96",#N/A,FALSE,"CAJA3";"ING_CORR_SET96",#N/A,FALSE,"CAJA3";"SUNAT_AD_SET96",#N/A,FALSE,"ADUANAS"}</definedName>
    <definedName name="m" localSheetId="40" hidden="1">{"CAJA_SET96",#N/A,FALSE,"CAJA3";"ING_CORR_SET96",#N/A,FALSE,"CAJA3";"SUNAT_AD_SET96",#N/A,FALSE,"ADUANAS"}</definedName>
    <definedName name="m" localSheetId="42" hidden="1">{"CAJA_SET96",#N/A,FALSE,"CAJA3";"ING_CORR_SET96",#N/A,FALSE,"CAJA3";"SUNAT_AD_SET96",#N/A,FALSE,"ADUANAS"}</definedName>
    <definedName name="m" localSheetId="44" hidden="1">{"CAJA_SET96",#N/A,FALSE,"CAJA3";"ING_CORR_SET96",#N/A,FALSE,"CAJA3";"SUNAT_AD_SET96",#N/A,FALSE,"ADUANAS"}</definedName>
    <definedName name="m" localSheetId="69" hidden="1">{"CAJA_SET96",#N/A,FALSE,"CAJA3";"ING_CORR_SET96",#N/A,FALSE,"CAJA3";"SUNAT_AD_SET96",#N/A,FALSE,"ADUANAS"}</definedName>
    <definedName name="m" localSheetId="87" hidden="1">{"CAJA_SET96",#N/A,FALSE,"CAJA3";"ING_CORR_SET96",#N/A,FALSE,"CAJA3";"SUNAT_AD_SET96",#N/A,FALSE,"ADUANAS"}</definedName>
    <definedName name="m" localSheetId="89" hidden="1">{"CAJA_SET96",#N/A,FALSE,"CAJA3";"ING_CORR_SET96",#N/A,FALSE,"CAJA3";"SUNAT_AD_SET96",#N/A,FALSE,"ADUANAS"}</definedName>
    <definedName name="m" hidden="1">{"CAJA_SET96",#N/A,FALSE,"CAJA3";"ING_CORR_SET96",#N/A,FALSE,"CAJA3";"SUNAT_AD_SET96",#N/A,FALSE,"ADUANAS"}</definedName>
    <definedName name="medida_pobreza" localSheetId="41">#REF!</definedName>
    <definedName name="medida_pobreza" localSheetId="38">#REF!</definedName>
    <definedName name="medida_pobreza">#REF!</definedName>
    <definedName name="meses" localSheetId="41">#REF!</definedName>
    <definedName name="meses" localSheetId="38">#REF!</definedName>
    <definedName name="meses">#REF!</definedName>
    <definedName name="minimoanos" localSheetId="41">#REF!</definedName>
    <definedName name="minimoanos" localSheetId="38">#REF!</definedName>
    <definedName name="minimoanos">#REF!</definedName>
    <definedName name="NADA" localSheetId="6" hidden="1">{"CAJA_SET96",#N/A,FALSE,"CAJA3";"ING_CORR_SET96",#N/A,FALSE,"CAJA3";"SUNAT_AD_SET96",#N/A,FALSE,"ADUANAS"}</definedName>
    <definedName name="NADA" localSheetId="41" hidden="1">{"CAJA_SET96",#N/A,FALSE,"CAJA3";"ING_CORR_SET96",#N/A,FALSE,"CAJA3";"SUNAT_AD_SET96",#N/A,FALSE,"ADUANAS"}</definedName>
    <definedName name="NADA" localSheetId="38" hidden="1">{"CAJA_SET96",#N/A,FALSE,"CAJA3";"ING_CORR_SET96",#N/A,FALSE,"CAJA3";"SUNAT_AD_SET96",#N/A,FALSE,"ADUANAS"}</definedName>
    <definedName name="NADA" localSheetId="40" hidden="1">{"CAJA_SET96",#N/A,FALSE,"CAJA3";"ING_CORR_SET96",#N/A,FALSE,"CAJA3";"SUNAT_AD_SET96",#N/A,FALSE,"ADUANAS"}</definedName>
    <definedName name="NADA" localSheetId="42" hidden="1">{"CAJA_SET96",#N/A,FALSE,"CAJA3";"ING_CORR_SET96",#N/A,FALSE,"CAJA3";"SUNAT_AD_SET96",#N/A,FALSE,"ADUANAS"}</definedName>
    <definedName name="NADA" localSheetId="44" hidden="1">{"CAJA_SET96",#N/A,FALSE,"CAJA3";"ING_CORR_SET96",#N/A,FALSE,"CAJA3";"SUNAT_AD_SET96",#N/A,FALSE,"ADUANAS"}</definedName>
    <definedName name="NADA" localSheetId="69" hidden="1">{"CAJA_SET96",#N/A,FALSE,"CAJA3";"ING_CORR_SET96",#N/A,FALSE,"CAJA3";"SUNAT_AD_SET96",#N/A,FALSE,"ADUANAS"}</definedName>
    <definedName name="NADA" localSheetId="87" hidden="1">{"CAJA_SET96",#N/A,FALSE,"CAJA3";"ING_CORR_SET96",#N/A,FALSE,"CAJA3";"SUNAT_AD_SET96",#N/A,FALSE,"ADUANAS"}</definedName>
    <definedName name="NADA" localSheetId="89" hidden="1">{"CAJA_SET96",#N/A,FALSE,"CAJA3";"ING_CORR_SET96",#N/A,FALSE,"CAJA3";"SUNAT_AD_SET96",#N/A,FALSE,"ADUANAS"}</definedName>
    <definedName name="NADA" hidden="1">{"CAJA_SET96",#N/A,FALSE,"CAJA3";"ING_CORR_SET96",#N/A,FALSE,"CAJA3";"SUNAT_AD_SET96",#N/A,FALSE,"ADUANAS"}</definedName>
    <definedName name="nature_compensation_heads">#REF!</definedName>
    <definedName name="nature_compensation_teachers">#REF!</definedName>
    <definedName name="new_2">#REF!</definedName>
    <definedName name="new_3">#REF!</definedName>
    <definedName name="no" hidden="1">{"_R22_General",#N/A,TRUE,"R22_General";"_R22_Questions",#N/A,TRUE,"R22_Questions";"ColA_R22",#N/A,TRUE,"R2295";"_R22_Tables",#N/A,TRUE,"R2295"}</definedName>
    <definedName name="Orientation">#REF!</definedName>
    <definedName name="p">#REF!</definedName>
    <definedName name="p5_age">#REF!</definedName>
    <definedName name="p5nr">#REF!</definedName>
    <definedName name="pbi" localSheetId="6" hidden="1">{"CAJA_SET96",#N/A,FALSE,"CAJA3";"ING_CORR_SET96",#N/A,FALSE,"CAJA3";"SUNAT_AD_SET96",#N/A,FALSE,"ADUANAS"}</definedName>
    <definedName name="pbi" localSheetId="41" hidden="1">{"CAJA_SET96",#N/A,FALSE,"CAJA3";"ING_CORR_SET96",#N/A,FALSE,"CAJA3";"SUNAT_AD_SET96",#N/A,FALSE,"ADUANAS"}</definedName>
    <definedName name="pbi" localSheetId="38" hidden="1">{"CAJA_SET96",#N/A,FALSE,"CAJA3";"ING_CORR_SET96",#N/A,FALSE,"CAJA3";"SUNAT_AD_SET96",#N/A,FALSE,"ADUANAS"}</definedName>
    <definedName name="pbi" localSheetId="40" hidden="1">{"CAJA_SET96",#N/A,FALSE,"CAJA3";"ING_CORR_SET96",#N/A,FALSE,"CAJA3";"SUNAT_AD_SET96",#N/A,FALSE,"ADUANAS"}</definedName>
    <definedName name="pbi" localSheetId="42" hidden="1">{"CAJA_SET96",#N/A,FALSE,"CAJA3";"ING_CORR_SET96",#N/A,FALSE,"CAJA3";"SUNAT_AD_SET96",#N/A,FALSE,"ADUANAS"}</definedName>
    <definedName name="pbi" localSheetId="44" hidden="1">{"CAJA_SET96",#N/A,FALSE,"CAJA3";"ING_CORR_SET96",#N/A,FALSE,"CAJA3";"SUNAT_AD_SET96",#N/A,FALSE,"ADUANAS"}</definedName>
    <definedName name="pbi" localSheetId="69" hidden="1">{"CAJA_SET96",#N/A,FALSE,"CAJA3";"ING_CORR_SET96",#N/A,FALSE,"CAJA3";"SUNAT_AD_SET96",#N/A,FALSE,"ADUANAS"}</definedName>
    <definedName name="pbi" localSheetId="87" hidden="1">{"CAJA_SET96",#N/A,FALSE,"CAJA3";"ING_CORR_SET96",#N/A,FALSE,"CAJA3";"SUNAT_AD_SET96",#N/A,FALSE,"ADUANAS"}</definedName>
    <definedName name="pbi" localSheetId="89" hidden="1">{"CAJA_SET96",#N/A,FALSE,"CAJA3";"ING_CORR_SET96",#N/A,FALSE,"CAJA3";"SUNAT_AD_SET96",#N/A,FALSE,"ADUANAS"}</definedName>
    <definedName name="pbi" hidden="1">{"CAJA_SET96",#N/A,FALSE,"CAJA3";"ING_CORR_SET96",#N/A,FALSE,"CAJA3";"SUNAT_AD_SET96",#N/A,FALSE,"ADUANAS"}</definedName>
    <definedName name="penminxaporte" localSheetId="41">#REF!</definedName>
    <definedName name="penminxaporte" localSheetId="38">#REF!</definedName>
    <definedName name="penminxaporte">#REF!</definedName>
    <definedName name="percentage">#REF!</definedName>
    <definedName name="POIU" localSheetId="6" hidden="1">{"CAJA_SET96",#N/A,FALSE,"CAJA3";"ING_CORR_SET96",#N/A,FALSE,"CAJA3";"SUNAT_AD_SET96",#N/A,FALSE,"ADUANAS"}</definedName>
    <definedName name="POIU" localSheetId="41" hidden="1">{"CAJA_SET96",#N/A,FALSE,"CAJA3";"ING_CORR_SET96",#N/A,FALSE,"CAJA3";"SUNAT_AD_SET96",#N/A,FALSE,"ADUANAS"}</definedName>
    <definedName name="POIU" localSheetId="38" hidden="1">{"CAJA_SET96",#N/A,FALSE,"CAJA3";"ING_CORR_SET96",#N/A,FALSE,"CAJA3";"SUNAT_AD_SET96",#N/A,FALSE,"ADUANAS"}</definedName>
    <definedName name="POIU" localSheetId="40" hidden="1">{"CAJA_SET96",#N/A,FALSE,"CAJA3";"ING_CORR_SET96",#N/A,FALSE,"CAJA3";"SUNAT_AD_SET96",#N/A,FALSE,"ADUANAS"}</definedName>
    <definedName name="POIU" localSheetId="42" hidden="1">{"CAJA_SET96",#N/A,FALSE,"CAJA3";"ING_CORR_SET96",#N/A,FALSE,"CAJA3";"SUNAT_AD_SET96",#N/A,FALSE,"ADUANAS"}</definedName>
    <definedName name="POIU" localSheetId="44" hidden="1">{"CAJA_SET96",#N/A,FALSE,"CAJA3";"ING_CORR_SET96",#N/A,FALSE,"CAJA3";"SUNAT_AD_SET96",#N/A,FALSE,"ADUANAS"}</definedName>
    <definedName name="POIU" localSheetId="69" hidden="1">{"CAJA_SET96",#N/A,FALSE,"CAJA3";"ING_CORR_SET96",#N/A,FALSE,"CAJA3";"SUNAT_AD_SET96",#N/A,FALSE,"ADUANAS"}</definedName>
    <definedName name="POIU" localSheetId="87" hidden="1">{"CAJA_SET96",#N/A,FALSE,"CAJA3";"ING_CORR_SET96",#N/A,FALSE,"CAJA3";"SUNAT_AD_SET96",#N/A,FALSE,"ADUANAS"}</definedName>
    <definedName name="POIU" localSheetId="89" hidden="1">{"CAJA_SET96",#N/A,FALSE,"CAJA3";"ING_CORR_SET96",#N/A,FALSE,"CAJA3";"SUNAT_AD_SET96",#N/A,FALSE,"ADUANAS"}</definedName>
    <definedName name="POIU" hidden="1">{"CAJA_SET96",#N/A,FALSE,"CAJA3";"ING_CORR_SET96",#N/A,FALSE,"CAJA3";"SUNAT_AD_SET96",#N/A,FALSE,"ADUANAS"}</definedName>
    <definedName name="POpula">#REF!</definedName>
    <definedName name="popula1">#REF!</definedName>
    <definedName name="PPP">#REF!</definedName>
    <definedName name="_xlnm.Print_Area" localSheetId="38">'F4.1'!$A$4:$E$102</definedName>
    <definedName name="_xlnm.Print_Titles" localSheetId="38">'F4.1'!$A:$A,'F4.1'!$4:$5</definedName>
    <definedName name="q" localSheetId="6" hidden="1">{"CAJA_SET96",#N/A,FALSE,"CAJA3";"ING_CORR_SET96",#N/A,FALSE,"CAJA3";"SUNAT_AD_SET96",#N/A,FALSE,"ADUANAS"}</definedName>
    <definedName name="q" localSheetId="41" hidden="1">{"CAJA_SET96",#N/A,FALSE,"CAJA3";"ING_CORR_SET96",#N/A,FALSE,"CAJA3";"SUNAT_AD_SET96",#N/A,FALSE,"ADUANAS"}</definedName>
    <definedName name="q" localSheetId="38" hidden="1">{"CAJA_SET96",#N/A,FALSE,"CAJA3";"ING_CORR_SET96",#N/A,FALSE,"CAJA3";"SUNAT_AD_SET96",#N/A,FALSE,"ADUANAS"}</definedName>
    <definedName name="q" localSheetId="40" hidden="1">{"CAJA_SET96",#N/A,FALSE,"CAJA3";"ING_CORR_SET96",#N/A,FALSE,"CAJA3";"SUNAT_AD_SET96",#N/A,FALSE,"ADUANAS"}</definedName>
    <definedName name="q" localSheetId="42" hidden="1">{"CAJA_SET96",#N/A,FALSE,"CAJA3";"ING_CORR_SET96",#N/A,FALSE,"CAJA3";"SUNAT_AD_SET96",#N/A,FALSE,"ADUANAS"}</definedName>
    <definedName name="q" localSheetId="44" hidden="1">{"CAJA_SET96",#N/A,FALSE,"CAJA3";"ING_CORR_SET96",#N/A,FALSE,"CAJA3";"SUNAT_AD_SET96",#N/A,FALSE,"ADUANAS"}</definedName>
    <definedName name="q" localSheetId="69" hidden="1">{"CAJA_SET96",#N/A,FALSE,"CAJA3";"ING_CORR_SET96",#N/A,FALSE,"CAJA3";"SUNAT_AD_SET96",#N/A,FALSE,"ADUANAS"}</definedName>
    <definedName name="q" localSheetId="87" hidden="1">{"CAJA_SET96",#N/A,FALSE,"CAJA3";"ING_CORR_SET96",#N/A,FALSE,"CAJA3";"SUNAT_AD_SET96",#N/A,FALSE,"ADUANAS"}</definedName>
    <definedName name="q" localSheetId="89" hidden="1">{"CAJA_SET96",#N/A,FALSE,"CAJA3";"ING_CORR_SET96",#N/A,FALSE,"CAJA3";"SUNAT_AD_SET96",#N/A,FALSE,"ADUANAS"}</definedName>
    <definedName name="q" hidden="1">{"CAJA_SET96",#N/A,FALSE,"CAJA3";"ING_CORR_SET96",#N/A,FALSE,"CAJA3";"SUNAT_AD_SET96",#N/A,FALSE,"ADUANAS"}</definedName>
    <definedName name="qualification">#REF!</definedName>
    <definedName name="qwq" localSheetId="6" hidden="1">{"CAJA_SET96",#N/A,FALSE,"CAJA3";"ING_CORR_SET96",#N/A,FALSE,"CAJA3";"SUNAT_AD_SET96",#N/A,FALSE,"ADUANAS"}</definedName>
    <definedName name="qwq" localSheetId="41" hidden="1">{"CAJA_SET96",#N/A,FALSE,"CAJA3";"ING_CORR_SET96",#N/A,FALSE,"CAJA3";"SUNAT_AD_SET96",#N/A,FALSE,"ADUANAS"}</definedName>
    <definedName name="qwq" localSheetId="38" hidden="1">{"CAJA_SET96",#N/A,FALSE,"CAJA3";"ING_CORR_SET96",#N/A,FALSE,"CAJA3";"SUNAT_AD_SET96",#N/A,FALSE,"ADUANAS"}</definedName>
    <definedName name="qwq" localSheetId="40" hidden="1">{"CAJA_SET96",#N/A,FALSE,"CAJA3";"ING_CORR_SET96",#N/A,FALSE,"CAJA3";"SUNAT_AD_SET96",#N/A,FALSE,"ADUANAS"}</definedName>
    <definedName name="qwq" localSheetId="42" hidden="1">{"CAJA_SET96",#N/A,FALSE,"CAJA3";"ING_CORR_SET96",#N/A,FALSE,"CAJA3";"SUNAT_AD_SET96",#N/A,FALSE,"ADUANAS"}</definedName>
    <definedName name="qwq" localSheetId="44" hidden="1">{"CAJA_SET96",#N/A,FALSE,"CAJA3";"ING_CORR_SET96",#N/A,FALSE,"CAJA3";"SUNAT_AD_SET96",#N/A,FALSE,"ADUANAS"}</definedName>
    <definedName name="qwq" localSheetId="69" hidden="1">{"CAJA_SET96",#N/A,FALSE,"CAJA3";"ING_CORR_SET96",#N/A,FALSE,"CAJA3";"SUNAT_AD_SET96",#N/A,FALSE,"ADUANAS"}</definedName>
    <definedName name="qwq" localSheetId="87" hidden="1">{"CAJA_SET96",#N/A,FALSE,"CAJA3";"ING_CORR_SET96",#N/A,FALSE,"CAJA3";"SUNAT_AD_SET96",#N/A,FALSE,"ADUANAS"}</definedName>
    <definedName name="qwq" localSheetId="89" hidden="1">{"CAJA_SET96",#N/A,FALSE,"CAJA3";"ING_CORR_SET96",#N/A,FALSE,"CAJA3";"SUNAT_AD_SET96",#N/A,FALSE,"ADUANAS"}</definedName>
    <definedName name="qwq" hidden="1">{"CAJA_SET96",#N/A,FALSE,"CAJA3";"ING_CORR_SET96",#N/A,FALSE,"CAJA3";"SUNAT_AD_SET96",#N/A,FALSE,"ADUANAS"}</definedName>
    <definedName name="ratio_head">#REF!</definedName>
    <definedName name="ratio_teacher">#REF!</definedName>
    <definedName name="S4.FX" localSheetId="41" hidden="1">#REF!</definedName>
    <definedName name="S4.FX" localSheetId="38" hidden="1">#REF!</definedName>
    <definedName name="S4.FX" hidden="1">#REF!</definedName>
    <definedName name="safdxhftjyjhg" localSheetId="6" hidden="1">{"CAJA_SET96",#N/A,FALSE,"CAJA3";"ING_CORR_SET96",#N/A,FALSE,"CAJA3";"SUNAT_AD_SET96",#N/A,FALSE,"ADUANAS"}</definedName>
    <definedName name="safdxhftjyjhg" localSheetId="41" hidden="1">{"CAJA_SET96",#N/A,FALSE,"CAJA3";"ING_CORR_SET96",#N/A,FALSE,"CAJA3";"SUNAT_AD_SET96",#N/A,FALSE,"ADUANAS"}</definedName>
    <definedName name="safdxhftjyjhg" localSheetId="38" hidden="1">{"CAJA_SET96",#N/A,FALSE,"CAJA3";"ING_CORR_SET96",#N/A,FALSE,"CAJA3";"SUNAT_AD_SET96",#N/A,FALSE,"ADUANAS"}</definedName>
    <definedName name="safdxhftjyjhg" localSheetId="40" hidden="1">{"CAJA_SET96",#N/A,FALSE,"CAJA3";"ING_CORR_SET96",#N/A,FALSE,"CAJA3";"SUNAT_AD_SET96",#N/A,FALSE,"ADUANAS"}</definedName>
    <definedName name="safdxhftjyjhg" localSheetId="42" hidden="1">{"CAJA_SET96",#N/A,FALSE,"CAJA3";"ING_CORR_SET96",#N/A,FALSE,"CAJA3";"SUNAT_AD_SET96",#N/A,FALSE,"ADUANAS"}</definedName>
    <definedName name="safdxhftjyjhg" localSheetId="44" hidden="1">{"CAJA_SET96",#N/A,FALSE,"CAJA3";"ING_CORR_SET96",#N/A,FALSE,"CAJA3";"SUNAT_AD_SET96",#N/A,FALSE,"ADUANAS"}</definedName>
    <definedName name="safdxhftjyjhg" localSheetId="69" hidden="1">{"CAJA_SET96",#N/A,FALSE,"CAJA3";"ING_CORR_SET96",#N/A,FALSE,"CAJA3";"SUNAT_AD_SET96",#N/A,FALSE,"ADUANAS"}</definedName>
    <definedName name="safdxhftjyjhg" localSheetId="87" hidden="1">{"CAJA_SET96",#N/A,FALSE,"CAJA3";"ING_CORR_SET96",#N/A,FALSE,"CAJA3";"SUNAT_AD_SET96",#N/A,FALSE,"ADUANAS"}</definedName>
    <definedName name="safdxhftjyjhg" localSheetId="89" hidden="1">{"CAJA_SET96",#N/A,FALSE,"CAJA3";"ING_CORR_SET96",#N/A,FALSE,"CAJA3";"SUNAT_AD_SET96",#N/A,FALSE,"ADUANAS"}</definedName>
    <definedName name="safdxhftjyjhg" hidden="1">{"CAJA_SET96",#N/A,FALSE,"CAJA3";"ING_CORR_SET96",#N/A,FALSE,"CAJA3";"SUNAT_AD_SET96",#N/A,FALSE,"ADUANAS"}</definedName>
    <definedName name="SAGDGZRE" localSheetId="6" hidden="1">{"CAJA_SET96",#N/A,FALSE,"CAJA3";"ING_CORR_SET96",#N/A,FALSE,"CAJA3";"SUNAT_AD_SET96",#N/A,FALSE,"ADUANAS"}</definedName>
    <definedName name="SAGDGZRE" localSheetId="41" hidden="1">{"CAJA_SET96",#N/A,FALSE,"CAJA3";"ING_CORR_SET96",#N/A,FALSE,"CAJA3";"SUNAT_AD_SET96",#N/A,FALSE,"ADUANAS"}</definedName>
    <definedName name="SAGDGZRE" localSheetId="38" hidden="1">{"CAJA_SET96",#N/A,FALSE,"CAJA3";"ING_CORR_SET96",#N/A,FALSE,"CAJA3";"SUNAT_AD_SET96",#N/A,FALSE,"ADUANAS"}</definedName>
    <definedName name="SAGDGZRE" localSheetId="40" hidden="1">{"CAJA_SET96",#N/A,FALSE,"CAJA3";"ING_CORR_SET96",#N/A,FALSE,"CAJA3";"SUNAT_AD_SET96",#N/A,FALSE,"ADUANAS"}</definedName>
    <definedName name="SAGDGZRE" localSheetId="42" hidden="1">{"CAJA_SET96",#N/A,FALSE,"CAJA3";"ING_CORR_SET96",#N/A,FALSE,"CAJA3";"SUNAT_AD_SET96",#N/A,FALSE,"ADUANAS"}</definedName>
    <definedName name="SAGDGZRE" localSheetId="44" hidden="1">{"CAJA_SET96",#N/A,FALSE,"CAJA3";"ING_CORR_SET96",#N/A,FALSE,"CAJA3";"SUNAT_AD_SET96",#N/A,FALSE,"ADUANAS"}</definedName>
    <definedName name="SAGDGZRE" localSheetId="69" hidden="1">{"CAJA_SET96",#N/A,FALSE,"CAJA3";"ING_CORR_SET96",#N/A,FALSE,"CAJA3";"SUNAT_AD_SET96",#N/A,FALSE,"ADUANAS"}</definedName>
    <definedName name="SAGDGZRE" localSheetId="87" hidden="1">{"CAJA_SET96",#N/A,FALSE,"CAJA3";"ING_CORR_SET96",#N/A,FALSE,"CAJA3";"SUNAT_AD_SET96",#N/A,FALSE,"ADUANAS"}</definedName>
    <definedName name="SAGDGZRE" localSheetId="89" hidden="1">{"CAJA_SET96",#N/A,FALSE,"CAJA3";"ING_CORR_SET96",#N/A,FALSE,"CAJA3";"SUNAT_AD_SET96",#N/A,FALSE,"ADUANAS"}</definedName>
    <definedName name="SAGDGZRE" hidden="1">{"CAJA_SET96",#N/A,FALSE,"CAJA3";"ING_CORR_SET96",#N/A,FALSE,"CAJA3";"SUNAT_AD_SET96",#N/A,FALSE,"ADUANAS"}</definedName>
    <definedName name="sajfhsidjgdgzsoñerkohtfg" localSheetId="6" hidden="1">{"CAJA_SET96",#N/A,FALSE,"CAJA3";"ING_CORR_SET96",#N/A,FALSE,"CAJA3";"SUNAT_AD_SET96",#N/A,FALSE,"ADUANAS"}</definedName>
    <definedName name="sajfhsidjgdgzsoñerkohtfg" localSheetId="41" hidden="1">{"CAJA_SET96",#N/A,FALSE,"CAJA3";"ING_CORR_SET96",#N/A,FALSE,"CAJA3";"SUNAT_AD_SET96",#N/A,FALSE,"ADUANAS"}</definedName>
    <definedName name="sajfhsidjgdgzsoñerkohtfg" localSheetId="38" hidden="1">{"CAJA_SET96",#N/A,FALSE,"CAJA3";"ING_CORR_SET96",#N/A,FALSE,"CAJA3";"SUNAT_AD_SET96",#N/A,FALSE,"ADUANAS"}</definedName>
    <definedName name="sajfhsidjgdgzsoñerkohtfg" localSheetId="40" hidden="1">{"CAJA_SET96",#N/A,FALSE,"CAJA3";"ING_CORR_SET96",#N/A,FALSE,"CAJA3";"SUNAT_AD_SET96",#N/A,FALSE,"ADUANAS"}</definedName>
    <definedName name="sajfhsidjgdgzsoñerkohtfg" localSheetId="42" hidden="1">{"CAJA_SET96",#N/A,FALSE,"CAJA3";"ING_CORR_SET96",#N/A,FALSE,"CAJA3";"SUNAT_AD_SET96",#N/A,FALSE,"ADUANAS"}</definedName>
    <definedName name="sajfhsidjgdgzsoñerkohtfg" localSheetId="44" hidden="1">{"CAJA_SET96",#N/A,FALSE,"CAJA3";"ING_CORR_SET96",#N/A,FALSE,"CAJA3";"SUNAT_AD_SET96",#N/A,FALSE,"ADUANAS"}</definedName>
    <definedName name="sajfhsidjgdgzsoñerkohtfg" localSheetId="69" hidden="1">{"CAJA_SET96",#N/A,FALSE,"CAJA3";"ING_CORR_SET96",#N/A,FALSE,"CAJA3";"SUNAT_AD_SET96",#N/A,FALSE,"ADUANAS"}</definedName>
    <definedName name="sajfhsidjgdgzsoñerkohtfg" localSheetId="87" hidden="1">{"CAJA_SET96",#N/A,FALSE,"CAJA3";"ING_CORR_SET96",#N/A,FALSE,"CAJA3";"SUNAT_AD_SET96",#N/A,FALSE,"ADUANAS"}</definedName>
    <definedName name="sajfhsidjgdgzsoñerkohtfg" localSheetId="89" hidden="1">{"CAJA_SET96",#N/A,FALSE,"CAJA3";"ING_CORR_SET96",#N/A,FALSE,"CAJA3";"SUNAT_AD_SET96",#N/A,FALSE,"ADUANAS"}</definedName>
    <definedName name="sajfhsidjgdgzsoñerkohtfg" hidden="1">{"CAJA_SET96",#N/A,FALSE,"CAJA3";"ING_CORR_SET96",#N/A,FALSE,"CAJA3";"SUNAT_AD_SET96",#N/A,FALSE,"ADUANAS"}</definedName>
    <definedName name="salarioprom" localSheetId="41">#REF!</definedName>
    <definedName name="salarioprom" localSheetId="38">#REF!</definedName>
    <definedName name="salarioprom">#REF!</definedName>
    <definedName name="SBUM" localSheetId="41">#REF!</definedName>
    <definedName name="SBUM" localSheetId="38">#REF!</definedName>
    <definedName name="SBUM">#REF!</definedName>
    <definedName name="sc11qa">#REF!</definedName>
    <definedName name="sdakjkjsad" hidden="1">#REF!</definedName>
    <definedName name="SFRWIOEONDTXRSWWA" localSheetId="6" hidden="1">{"CAJA_SET96",#N/A,FALSE,"CAJA3";"ING_CORR_SET96",#N/A,FALSE,"CAJA3";"SUNAT_AD_SET96",#N/A,FALSE,"ADUANAS"}</definedName>
    <definedName name="SFRWIOEONDTXRSWWA" localSheetId="41" hidden="1">{"CAJA_SET96",#N/A,FALSE,"CAJA3";"ING_CORR_SET96",#N/A,FALSE,"CAJA3";"SUNAT_AD_SET96",#N/A,FALSE,"ADUANAS"}</definedName>
    <definedName name="SFRWIOEONDTXRSWWA" localSheetId="38" hidden="1">{"CAJA_SET96",#N/A,FALSE,"CAJA3";"ING_CORR_SET96",#N/A,FALSE,"CAJA3";"SUNAT_AD_SET96",#N/A,FALSE,"ADUANAS"}</definedName>
    <definedName name="SFRWIOEONDTXRSWWA" localSheetId="40" hidden="1">{"CAJA_SET96",#N/A,FALSE,"CAJA3";"ING_CORR_SET96",#N/A,FALSE,"CAJA3";"SUNAT_AD_SET96",#N/A,FALSE,"ADUANAS"}</definedName>
    <definedName name="SFRWIOEONDTXRSWWA" localSheetId="42" hidden="1">{"CAJA_SET96",#N/A,FALSE,"CAJA3";"ING_CORR_SET96",#N/A,FALSE,"CAJA3";"SUNAT_AD_SET96",#N/A,FALSE,"ADUANAS"}</definedName>
    <definedName name="SFRWIOEONDTXRSWWA" localSheetId="44" hidden="1">{"CAJA_SET96",#N/A,FALSE,"CAJA3";"ING_CORR_SET96",#N/A,FALSE,"CAJA3";"SUNAT_AD_SET96",#N/A,FALSE,"ADUANAS"}</definedName>
    <definedName name="SFRWIOEONDTXRSWWA" localSheetId="69" hidden="1">{"CAJA_SET96",#N/A,FALSE,"CAJA3";"ING_CORR_SET96",#N/A,FALSE,"CAJA3";"SUNAT_AD_SET96",#N/A,FALSE,"ADUANAS"}</definedName>
    <definedName name="SFRWIOEONDTXRSWWA" localSheetId="87" hidden="1">{"CAJA_SET96",#N/A,FALSE,"CAJA3";"ING_CORR_SET96",#N/A,FALSE,"CAJA3";"SUNAT_AD_SET96",#N/A,FALSE,"ADUANAS"}</definedName>
    <definedName name="SFRWIOEONDTXRSWWA" localSheetId="89" hidden="1">{"CAJA_SET96",#N/A,FALSE,"CAJA3";"ING_CORR_SET96",#N/A,FALSE,"CAJA3";"SUNAT_AD_SET96",#N/A,FALSE,"ADUANAS"}</definedName>
    <definedName name="SFRWIOEONDTXRSWWA" hidden="1">{"CAJA_SET96",#N/A,FALSE,"CAJA3";"ING_CORR_SET96",#N/A,FALSE,"CAJA3";"SUNAT_AD_SET96",#N/A,FALSE,"ADUANAS"}</definedName>
    <definedName name="sgffhg" localSheetId="6" hidden="1">{"CAJA_SET96",#N/A,FALSE,"CAJA3";"ING_CORR_SET96",#N/A,FALSE,"CAJA3";"SUNAT_AD_SET96",#N/A,FALSE,"ADUANAS"}</definedName>
    <definedName name="sgffhg" localSheetId="41" hidden="1">{"CAJA_SET96",#N/A,FALSE,"CAJA3";"ING_CORR_SET96",#N/A,FALSE,"CAJA3";"SUNAT_AD_SET96",#N/A,FALSE,"ADUANAS"}</definedName>
    <definedName name="sgffhg" localSheetId="38" hidden="1">{"CAJA_SET96",#N/A,FALSE,"CAJA3";"ING_CORR_SET96",#N/A,FALSE,"CAJA3";"SUNAT_AD_SET96",#N/A,FALSE,"ADUANAS"}</definedName>
    <definedName name="sgffhg" localSheetId="40" hidden="1">{"CAJA_SET96",#N/A,FALSE,"CAJA3";"ING_CORR_SET96",#N/A,FALSE,"CAJA3";"SUNAT_AD_SET96",#N/A,FALSE,"ADUANAS"}</definedName>
    <definedName name="sgffhg" localSheetId="42" hidden="1">{"CAJA_SET96",#N/A,FALSE,"CAJA3";"ING_CORR_SET96",#N/A,FALSE,"CAJA3";"SUNAT_AD_SET96",#N/A,FALSE,"ADUANAS"}</definedName>
    <definedName name="sgffhg" localSheetId="44" hidden="1">{"CAJA_SET96",#N/A,FALSE,"CAJA3";"ING_CORR_SET96",#N/A,FALSE,"CAJA3";"SUNAT_AD_SET96",#N/A,FALSE,"ADUANAS"}</definedName>
    <definedName name="sgffhg" localSheetId="69" hidden="1">{"CAJA_SET96",#N/A,FALSE,"CAJA3";"ING_CORR_SET96",#N/A,FALSE,"CAJA3";"SUNAT_AD_SET96",#N/A,FALSE,"ADUANAS"}</definedName>
    <definedName name="sgffhg" localSheetId="87" hidden="1">{"CAJA_SET96",#N/A,FALSE,"CAJA3";"ING_CORR_SET96",#N/A,FALSE,"CAJA3";"SUNAT_AD_SET96",#N/A,FALSE,"ADUANAS"}</definedName>
    <definedName name="sgffhg" localSheetId="89" hidden="1">{"CAJA_SET96",#N/A,FALSE,"CAJA3";"ING_CORR_SET96",#N/A,FALSE,"CAJA3";"SUNAT_AD_SET96",#N/A,FALSE,"ADUANAS"}</definedName>
    <definedName name="sgffhg" hidden="1">{"CAJA_SET96",#N/A,FALSE,"CAJA3";"ING_CORR_SET96",#N/A,FALSE,"CAJA3";"SUNAT_AD_SET96",#N/A,FALSE,"ADUANAS"}</definedName>
    <definedName name="shift" localSheetId="41">#REF!</definedName>
    <definedName name="shift" localSheetId="38">#REF!</definedName>
    <definedName name="shift">#REF!</definedName>
    <definedName name="SPSS">#REF!</definedName>
    <definedName name="ssdd" localSheetId="6" hidden="1">{"CAJA_SET96",#N/A,FALSE,"CAJA3";"ING_CORR_SET96",#N/A,FALSE,"CAJA3";"SUNAT_AD_SET96",#N/A,FALSE,"ADUANAS"}</definedName>
    <definedName name="ssdd" localSheetId="41" hidden="1">{"CAJA_SET96",#N/A,FALSE,"CAJA3";"ING_CORR_SET96",#N/A,FALSE,"CAJA3";"SUNAT_AD_SET96",#N/A,FALSE,"ADUANAS"}</definedName>
    <definedName name="ssdd" localSheetId="38" hidden="1">{"CAJA_SET96",#N/A,FALSE,"CAJA3";"ING_CORR_SET96",#N/A,FALSE,"CAJA3";"SUNAT_AD_SET96",#N/A,FALSE,"ADUANAS"}</definedName>
    <definedName name="ssdd" localSheetId="40" hidden="1">{"CAJA_SET96",#N/A,FALSE,"CAJA3";"ING_CORR_SET96",#N/A,FALSE,"CAJA3";"SUNAT_AD_SET96",#N/A,FALSE,"ADUANAS"}</definedName>
    <definedName name="ssdd" localSheetId="42" hidden="1">{"CAJA_SET96",#N/A,FALSE,"CAJA3";"ING_CORR_SET96",#N/A,FALSE,"CAJA3";"SUNAT_AD_SET96",#N/A,FALSE,"ADUANAS"}</definedName>
    <definedName name="ssdd" localSheetId="44" hidden="1">{"CAJA_SET96",#N/A,FALSE,"CAJA3";"ING_CORR_SET96",#N/A,FALSE,"CAJA3";"SUNAT_AD_SET96",#N/A,FALSE,"ADUANAS"}</definedName>
    <definedName name="ssdd" localSheetId="69" hidden="1">{"CAJA_SET96",#N/A,FALSE,"CAJA3";"ING_CORR_SET96",#N/A,FALSE,"CAJA3";"SUNAT_AD_SET96",#N/A,FALSE,"ADUANAS"}</definedName>
    <definedName name="ssdd" localSheetId="87" hidden="1">{"CAJA_SET96",#N/A,FALSE,"CAJA3";"ING_CORR_SET96",#N/A,FALSE,"CAJA3";"SUNAT_AD_SET96",#N/A,FALSE,"ADUANAS"}</definedName>
    <definedName name="ssdd" localSheetId="89" hidden="1">{"CAJA_SET96",#N/A,FALSE,"CAJA3";"ING_CORR_SET96",#N/A,FALSE,"CAJA3";"SUNAT_AD_SET96",#N/A,FALSE,"ADUANAS"}</definedName>
    <definedName name="ssdd" hidden="1">{"CAJA_SET96",#N/A,FALSE,"CAJA3";"ING_CORR_SET96",#N/A,FALSE,"CAJA3";"SUNAT_AD_SET96",#N/A,FALSE,"ADUANAS"}</definedName>
    <definedName name="swqghykii" localSheetId="6" hidden="1">{"SUNAT_AD_AGO96",#N/A,FALSE,"ADUANAS";"CAJA_AGO96",#N/A,FALSE,"CAJA3";"ING_CORR_AGO96",#N/A,FALSE,"CAJA3"}</definedName>
    <definedName name="swqghykii" localSheetId="41" hidden="1">{"SUNAT_AD_AGO96",#N/A,FALSE,"ADUANAS";"CAJA_AGO96",#N/A,FALSE,"CAJA3";"ING_CORR_AGO96",#N/A,FALSE,"CAJA3"}</definedName>
    <definedName name="swqghykii" localSheetId="38" hidden="1">{"SUNAT_AD_AGO96",#N/A,FALSE,"ADUANAS";"CAJA_AGO96",#N/A,FALSE,"CAJA3";"ING_CORR_AGO96",#N/A,FALSE,"CAJA3"}</definedName>
    <definedName name="swqghykii" localSheetId="40" hidden="1">{"SUNAT_AD_AGO96",#N/A,FALSE,"ADUANAS";"CAJA_AGO96",#N/A,FALSE,"CAJA3";"ING_CORR_AGO96",#N/A,FALSE,"CAJA3"}</definedName>
    <definedName name="swqghykii" localSheetId="42" hidden="1">{"SUNAT_AD_AGO96",#N/A,FALSE,"ADUANAS";"CAJA_AGO96",#N/A,FALSE,"CAJA3";"ING_CORR_AGO96",#N/A,FALSE,"CAJA3"}</definedName>
    <definedName name="swqghykii" localSheetId="44" hidden="1">{"SUNAT_AD_AGO96",#N/A,FALSE,"ADUANAS";"CAJA_AGO96",#N/A,FALSE,"CAJA3";"ING_CORR_AGO96",#N/A,FALSE,"CAJA3"}</definedName>
    <definedName name="swqghykii" localSheetId="69" hidden="1">{"SUNAT_AD_AGO96",#N/A,FALSE,"ADUANAS";"CAJA_AGO96",#N/A,FALSE,"CAJA3";"ING_CORR_AGO96",#N/A,FALSE,"CAJA3"}</definedName>
    <definedName name="swqghykii" localSheetId="87" hidden="1">{"SUNAT_AD_AGO96",#N/A,FALSE,"ADUANAS";"CAJA_AGO96",#N/A,FALSE,"CAJA3";"ING_CORR_AGO96",#N/A,FALSE,"CAJA3"}</definedName>
    <definedName name="swqghykii" localSheetId="89" hidden="1">{"SUNAT_AD_AGO96",#N/A,FALSE,"ADUANAS";"CAJA_AGO96",#N/A,FALSE,"CAJA3";"ING_CORR_AGO96",#N/A,FALSE,"CAJA3"}</definedName>
    <definedName name="swqghykii" hidden="1">{"SUNAT_AD_AGO96",#N/A,FALSE,"ADUANAS";"CAJA_AGO96",#N/A,FALSE,"CAJA3";"ING_CORR_AGO96",#N/A,FALSE,"CAJA3"}</definedName>
    <definedName name="szdfghutrff" localSheetId="6" hidden="1">{"CAJA_SET96",#N/A,FALSE,"CAJA3";"ING_CORR_SET96",#N/A,FALSE,"CAJA3";"SUNAT_AD_SET96",#N/A,FALSE,"ADUANAS"}</definedName>
    <definedName name="szdfghutrff" localSheetId="41" hidden="1">{"CAJA_SET96",#N/A,FALSE,"CAJA3";"ING_CORR_SET96",#N/A,FALSE,"CAJA3";"SUNAT_AD_SET96",#N/A,FALSE,"ADUANAS"}</definedName>
    <definedName name="szdfghutrff" localSheetId="38" hidden="1">{"CAJA_SET96",#N/A,FALSE,"CAJA3";"ING_CORR_SET96",#N/A,FALSE,"CAJA3";"SUNAT_AD_SET96",#N/A,FALSE,"ADUANAS"}</definedName>
    <definedName name="szdfghutrff" localSheetId="40" hidden="1">{"CAJA_SET96",#N/A,FALSE,"CAJA3";"ING_CORR_SET96",#N/A,FALSE,"CAJA3";"SUNAT_AD_SET96",#N/A,FALSE,"ADUANAS"}</definedName>
    <definedName name="szdfghutrff" localSheetId="42" hidden="1">{"CAJA_SET96",#N/A,FALSE,"CAJA3";"ING_CORR_SET96",#N/A,FALSE,"CAJA3";"SUNAT_AD_SET96",#N/A,FALSE,"ADUANAS"}</definedName>
    <definedName name="szdfghutrff" localSheetId="44" hidden="1">{"CAJA_SET96",#N/A,FALSE,"CAJA3";"ING_CORR_SET96",#N/A,FALSE,"CAJA3";"SUNAT_AD_SET96",#N/A,FALSE,"ADUANAS"}</definedName>
    <definedName name="szdfghutrff" localSheetId="69" hidden="1">{"CAJA_SET96",#N/A,FALSE,"CAJA3";"ING_CORR_SET96",#N/A,FALSE,"CAJA3";"SUNAT_AD_SET96",#N/A,FALSE,"ADUANAS"}</definedName>
    <definedName name="szdfghutrff" localSheetId="87" hidden="1">{"CAJA_SET96",#N/A,FALSE,"CAJA3";"ING_CORR_SET96",#N/A,FALSE,"CAJA3";"SUNAT_AD_SET96",#N/A,FALSE,"ADUANAS"}</definedName>
    <definedName name="szdfghutrff" localSheetId="89" hidden="1">{"CAJA_SET96",#N/A,FALSE,"CAJA3";"ING_CORR_SET96",#N/A,FALSE,"CAJA3";"SUNAT_AD_SET96",#N/A,FALSE,"ADUANAS"}</definedName>
    <definedName name="szdfghutrff" hidden="1">{"CAJA_SET96",#N/A,FALSE,"CAJA3";"ING_CORR_SET96",#N/A,FALSE,"CAJA3";"SUNAT_AD_SET96",#N/A,FALSE,"ADUANAS"}</definedName>
    <definedName name="tabbx"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eacher1">#REF!</definedName>
    <definedName name="teacher1_2015_16">#REF!</definedName>
    <definedName name="teacher1a">#REF!</definedName>
    <definedName name="teacher2">#REF!</definedName>
    <definedName name="teacher3">#REF!</definedName>
    <definedName name="time">#REF!</definedName>
    <definedName name="TIR_h_1" localSheetId="6">OFFSET(#REF!,0,0,COUNT(#REF!),1)</definedName>
    <definedName name="TIR_h_1" localSheetId="89">OFFSET(#REF!,0,0,COUNT(#REF!),1)</definedName>
    <definedName name="TIR_h_1">OFFSET(#REF!,0,0,COUNT(#REF!),1)</definedName>
    <definedName name="toto">#REF!</definedName>
    <definedName name="toto1">#REF!</definedName>
    <definedName name="TRNR_5e2fff08b8bb44eaaa60172f71bfebcb_18_3" hidden="1">#REF!</definedName>
    <definedName name="TTT" localSheetId="6" hidden="1">{"CAJA_SET96",#N/A,FALSE,"CAJA3";"ING_CORR_SET96",#N/A,FALSE,"CAJA3";"SUNAT_AD_SET96",#N/A,FALSE,"ADUANAS"}</definedName>
    <definedName name="TTT" localSheetId="41" hidden="1">{"CAJA_SET96",#N/A,FALSE,"CAJA3";"ING_CORR_SET96",#N/A,FALSE,"CAJA3";"SUNAT_AD_SET96",#N/A,FALSE,"ADUANAS"}</definedName>
    <definedName name="TTT" localSheetId="38" hidden="1">{"CAJA_SET96",#N/A,FALSE,"CAJA3";"ING_CORR_SET96",#N/A,FALSE,"CAJA3";"SUNAT_AD_SET96",#N/A,FALSE,"ADUANAS"}</definedName>
    <definedName name="TTT" localSheetId="40" hidden="1">{"CAJA_SET96",#N/A,FALSE,"CAJA3";"ING_CORR_SET96",#N/A,FALSE,"CAJA3";"SUNAT_AD_SET96",#N/A,FALSE,"ADUANAS"}</definedName>
    <definedName name="TTT" localSheetId="42" hidden="1">{"CAJA_SET96",#N/A,FALSE,"CAJA3";"ING_CORR_SET96",#N/A,FALSE,"CAJA3";"SUNAT_AD_SET96",#N/A,FALSE,"ADUANAS"}</definedName>
    <definedName name="TTT" localSheetId="44" hidden="1">{"CAJA_SET96",#N/A,FALSE,"CAJA3";"ING_CORR_SET96",#N/A,FALSE,"CAJA3";"SUNAT_AD_SET96",#N/A,FALSE,"ADUANAS"}</definedName>
    <definedName name="TTT" localSheetId="69" hidden="1">{"CAJA_SET96",#N/A,FALSE,"CAJA3";"ING_CORR_SET96",#N/A,FALSE,"CAJA3";"SUNAT_AD_SET96",#N/A,FALSE,"ADUANAS"}</definedName>
    <definedName name="TTT" localSheetId="87" hidden="1">{"CAJA_SET96",#N/A,FALSE,"CAJA3";"ING_CORR_SET96",#N/A,FALSE,"CAJA3";"SUNAT_AD_SET96",#N/A,FALSE,"ADUANAS"}</definedName>
    <definedName name="TTT" localSheetId="89" hidden="1">{"CAJA_SET96",#N/A,FALSE,"CAJA3";"ING_CORR_SET96",#N/A,FALSE,"CAJA3";"SUNAT_AD_SET96",#N/A,FALSE,"ADUANAS"}</definedName>
    <definedName name="TTT" hidden="1">{"CAJA_SET96",#N/A,FALSE,"CAJA3";"ING_CORR_SET96",#N/A,FALSE,"CAJA3";"SUNAT_AD_SET96",#N/A,FALSE,"ADUANAS"}</definedName>
    <definedName name="valuevx">42.314159</definedName>
    <definedName name="vddtytjji" localSheetId="6" hidden="1">{"CAJA_SET96",#N/A,FALSE,"CAJA3";"ING_CORR_SET96",#N/A,FALSE,"CAJA3";"SUNAT_AD_SET96",#N/A,FALSE,"ADUANAS"}</definedName>
    <definedName name="vddtytjji" localSheetId="41" hidden="1">{"CAJA_SET96",#N/A,FALSE,"CAJA3";"ING_CORR_SET96",#N/A,FALSE,"CAJA3";"SUNAT_AD_SET96",#N/A,FALSE,"ADUANAS"}</definedName>
    <definedName name="vddtytjji" localSheetId="38" hidden="1">{"CAJA_SET96",#N/A,FALSE,"CAJA3";"ING_CORR_SET96",#N/A,FALSE,"CAJA3";"SUNAT_AD_SET96",#N/A,FALSE,"ADUANAS"}</definedName>
    <definedName name="vddtytjji" localSheetId="40" hidden="1">{"CAJA_SET96",#N/A,FALSE,"CAJA3";"ING_CORR_SET96",#N/A,FALSE,"CAJA3";"SUNAT_AD_SET96",#N/A,FALSE,"ADUANAS"}</definedName>
    <definedName name="vddtytjji" localSheetId="42" hidden="1">{"CAJA_SET96",#N/A,FALSE,"CAJA3";"ING_CORR_SET96",#N/A,FALSE,"CAJA3";"SUNAT_AD_SET96",#N/A,FALSE,"ADUANAS"}</definedName>
    <definedName name="vddtytjji" localSheetId="44" hidden="1">{"CAJA_SET96",#N/A,FALSE,"CAJA3";"ING_CORR_SET96",#N/A,FALSE,"CAJA3";"SUNAT_AD_SET96",#N/A,FALSE,"ADUANAS"}</definedName>
    <definedName name="vddtytjji" localSheetId="69" hidden="1">{"CAJA_SET96",#N/A,FALSE,"CAJA3";"ING_CORR_SET96",#N/A,FALSE,"CAJA3";"SUNAT_AD_SET96",#N/A,FALSE,"ADUANAS"}</definedName>
    <definedName name="vddtytjji" localSheetId="87" hidden="1">{"CAJA_SET96",#N/A,FALSE,"CAJA3";"ING_CORR_SET96",#N/A,FALSE,"CAJA3";"SUNAT_AD_SET96",#N/A,FALSE,"ADUANAS"}</definedName>
    <definedName name="vddtytjji" localSheetId="89" hidden="1">{"CAJA_SET96",#N/A,FALSE,"CAJA3";"ING_CORR_SET96",#N/A,FALSE,"CAJA3";"SUNAT_AD_SET96",#N/A,FALSE,"ADUANAS"}</definedName>
    <definedName name="vddtytjji" hidden="1">{"CAJA_SET96",#N/A,FALSE,"CAJA3";"ING_CORR_SET96",#N/A,FALSE,"CAJA3";"SUNAT_AD_SET96",#N/A,FALSE,"ADUANAS"}</definedName>
    <definedName name="weight">#REF!</definedName>
    <definedName name="wr" hidden="1">{"Page1",#N/A,FALSE,"ARA M&amp;F&amp;T";"Page2",#N/A,FALSE,"ARA M&amp;F&amp;T";"Page3",#N/A,FALSE,"ARA M&amp;F&amp;T"}</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41" hidden="1">{#N/A,#N/A,TRUE,"Tab_1 Economic Ind.";#N/A,#N/A,TRUE,"Tab_2  Public Sector Op.";#N/A,#N/A,TRUE,"Tab_3";#N/A,#N/A,TRUE,"Tab_4 Monetary";#N/A,#N/A,TRUE,"Tab_5 Medium-Term Outlook";#N/A,#N/A,TRUE,"Tab_6";#N/A,#N/A,TRUE,"Tab_7 Indicators of Ext. Vul."}</definedName>
    <definedName name="wrn.Briefing._.Tables." localSheetId="38" hidden="1">{#N/A,#N/A,TRUE,"Tab_1 Economic Ind.";#N/A,#N/A,TRUE,"Tab_2  Public Sector Op.";#N/A,#N/A,TRUE,"Tab_3";#N/A,#N/A,TRUE,"Tab_4 Monetary";#N/A,#N/A,TRUE,"Tab_5 Medium-Term Outlook";#N/A,#N/A,TRUE,"Tab_6";#N/A,#N/A,TRUE,"Tab_7 Indicators of Ext. Vul."}</definedName>
    <definedName name="wrn.Briefing._.Tables." localSheetId="40" hidden="1">{#N/A,#N/A,TRUE,"Tab_1 Economic Ind.";#N/A,#N/A,TRUE,"Tab_2  Public Sector Op.";#N/A,#N/A,TRUE,"Tab_3";#N/A,#N/A,TRUE,"Tab_4 Monetary";#N/A,#N/A,TRUE,"Tab_5 Medium-Term Outlook";#N/A,#N/A,TRUE,"Tab_6";#N/A,#N/A,TRUE,"Tab_7 Indicators of Ext. Vul."}</definedName>
    <definedName name="wrn.Briefing._.Tables." localSheetId="42" hidden="1">{#N/A,#N/A,TRUE,"Tab_1 Economic Ind.";#N/A,#N/A,TRUE,"Tab_2  Public Sector Op.";#N/A,#N/A,TRUE,"Tab_3";#N/A,#N/A,TRUE,"Tab_4 Monetary";#N/A,#N/A,TRUE,"Tab_5 Medium-Term Outlook";#N/A,#N/A,TRUE,"Tab_6";#N/A,#N/A,TRUE,"Tab_7 Indicators of Ext. Vul."}</definedName>
    <definedName name="wrn.Briefing._.Tables." localSheetId="44" hidden="1">{#N/A,#N/A,TRUE,"Tab_1 Economic Ind.";#N/A,#N/A,TRUE,"Tab_2  Public Sector Op.";#N/A,#N/A,TRUE,"Tab_3";#N/A,#N/A,TRUE,"Tab_4 Monetary";#N/A,#N/A,TRUE,"Tab_5 Medium-Term Outlook";#N/A,#N/A,TRUE,"Tab_6";#N/A,#N/A,TRUE,"Tab_7 Indicators of Ext. Vul."}</definedName>
    <definedName name="wrn.Briefing._.Tables." localSheetId="69" hidden="1">{#N/A,#N/A,TRUE,"Tab_1 Economic Ind.";#N/A,#N/A,TRUE,"Tab_2  Public Sector Op.";#N/A,#N/A,TRUE,"Tab_3";#N/A,#N/A,TRUE,"Tab_4 Monetary";#N/A,#N/A,TRUE,"Tab_5 Medium-Term Outlook";#N/A,#N/A,TRUE,"Tab_6";#N/A,#N/A,TRUE,"Tab_7 Indicators of Ext. Vul."}</definedName>
    <definedName name="wrn.Briefing._.Tables." localSheetId="87" hidden="1">{#N/A,#N/A,TRUE,"Tab_1 Economic Ind.";#N/A,#N/A,TRUE,"Tab_2  Public Sector Op.";#N/A,#N/A,TRUE,"Tab_3";#N/A,#N/A,TRUE,"Tab_4 Monetary";#N/A,#N/A,TRUE,"Tab_5 Medium-Term Outlook";#N/A,#N/A,TRUE,"Tab_6";#N/A,#N/A,TRUE,"Tab_7 Indicators of Ext. Vul."}</definedName>
    <definedName name="wrn.Briefing._.Tables." localSheetId="8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AJA_AGO96." localSheetId="6" hidden="1">{"SUNAT_AD_AGO96",#N/A,FALSE,"ADUANAS";"CAJA_AGO96",#N/A,FALSE,"CAJA3";"ING_CORR_AGO96",#N/A,FALSE,"CAJA3"}</definedName>
    <definedName name="wrn.CAJA_AGO96." localSheetId="41" hidden="1">{"SUNAT_AD_AGO96",#N/A,FALSE,"ADUANAS";"CAJA_AGO96",#N/A,FALSE,"CAJA3";"ING_CORR_AGO96",#N/A,FALSE,"CAJA3"}</definedName>
    <definedName name="wrn.CAJA_AGO96." localSheetId="38" hidden="1">{"SUNAT_AD_AGO96",#N/A,FALSE,"ADUANAS";"CAJA_AGO96",#N/A,FALSE,"CAJA3";"ING_CORR_AGO96",#N/A,FALSE,"CAJA3"}</definedName>
    <definedName name="wrn.CAJA_AGO96." localSheetId="40" hidden="1">{"SUNAT_AD_AGO96",#N/A,FALSE,"ADUANAS";"CAJA_AGO96",#N/A,FALSE,"CAJA3";"ING_CORR_AGO96",#N/A,FALSE,"CAJA3"}</definedName>
    <definedName name="wrn.CAJA_AGO96." localSheetId="42" hidden="1">{"SUNAT_AD_AGO96",#N/A,FALSE,"ADUANAS";"CAJA_AGO96",#N/A,FALSE,"CAJA3";"ING_CORR_AGO96",#N/A,FALSE,"CAJA3"}</definedName>
    <definedName name="wrn.CAJA_AGO96." localSheetId="44" hidden="1">{"SUNAT_AD_AGO96",#N/A,FALSE,"ADUANAS";"CAJA_AGO96",#N/A,FALSE,"CAJA3";"ING_CORR_AGO96",#N/A,FALSE,"CAJA3"}</definedName>
    <definedName name="wrn.CAJA_AGO96." localSheetId="69" hidden="1">{"SUNAT_AD_AGO96",#N/A,FALSE,"ADUANAS";"CAJA_AGO96",#N/A,FALSE,"CAJA3";"ING_CORR_AGO96",#N/A,FALSE,"CAJA3"}</definedName>
    <definedName name="wrn.CAJA_AGO96." localSheetId="87" hidden="1">{"SUNAT_AD_AGO96",#N/A,FALSE,"ADUANAS";"CAJA_AGO96",#N/A,FALSE,"CAJA3";"ING_CORR_AGO96",#N/A,FALSE,"CAJA3"}</definedName>
    <definedName name="wrn.CAJA_AGO96." localSheetId="89" hidden="1">{"SUNAT_AD_AGO96",#N/A,FALSE,"ADUANAS";"CAJA_AGO96",#N/A,FALSE,"CAJA3";"ING_CORR_AGO96",#N/A,FALSE,"CAJA3"}</definedName>
    <definedName name="wrn.CAJA_AGO96." hidden="1">{"SUNAT_AD_AGO96",#N/A,FALSE,"ADUANAS";"CAJA_AGO96",#N/A,FALSE,"CAJA3";"ING_CORR_AGO96",#N/A,FALSE,"CAJA3"}</definedName>
    <definedName name="wrn.CAJA_SET96." localSheetId="6" hidden="1">{"CAJA_SET96",#N/A,FALSE,"CAJA3";"ING_CORR_SET96",#N/A,FALSE,"CAJA3";"SUNAT_AD_SET96",#N/A,FALSE,"ADUANAS"}</definedName>
    <definedName name="wrn.CAJA_SET96." localSheetId="41" hidden="1">{"CAJA_SET96",#N/A,FALSE,"CAJA3";"ING_CORR_SET96",#N/A,FALSE,"CAJA3";"SUNAT_AD_SET96",#N/A,FALSE,"ADUANAS"}</definedName>
    <definedName name="wrn.CAJA_SET96." localSheetId="38" hidden="1">{"CAJA_SET96",#N/A,FALSE,"CAJA3";"ING_CORR_SET96",#N/A,FALSE,"CAJA3";"SUNAT_AD_SET96",#N/A,FALSE,"ADUANAS"}</definedName>
    <definedName name="wrn.CAJA_SET96." localSheetId="40" hidden="1">{"CAJA_SET96",#N/A,FALSE,"CAJA3";"ING_CORR_SET96",#N/A,FALSE,"CAJA3";"SUNAT_AD_SET96",#N/A,FALSE,"ADUANAS"}</definedName>
    <definedName name="wrn.CAJA_SET96." localSheetId="42" hidden="1">{"CAJA_SET96",#N/A,FALSE,"CAJA3";"ING_CORR_SET96",#N/A,FALSE,"CAJA3";"SUNAT_AD_SET96",#N/A,FALSE,"ADUANAS"}</definedName>
    <definedName name="wrn.CAJA_SET96." localSheetId="44" hidden="1">{"CAJA_SET96",#N/A,FALSE,"CAJA3";"ING_CORR_SET96",#N/A,FALSE,"CAJA3";"SUNAT_AD_SET96",#N/A,FALSE,"ADUANAS"}</definedName>
    <definedName name="wrn.CAJA_SET96." localSheetId="69" hidden="1">{"CAJA_SET96",#N/A,FALSE,"CAJA3";"ING_CORR_SET96",#N/A,FALSE,"CAJA3";"SUNAT_AD_SET96",#N/A,FALSE,"ADUANAS"}</definedName>
    <definedName name="wrn.CAJA_SET96." localSheetId="87" hidden="1">{"CAJA_SET96",#N/A,FALSE,"CAJA3";"ING_CORR_SET96",#N/A,FALSE,"CAJA3";"SUNAT_AD_SET96",#N/A,FALSE,"ADUANAS"}</definedName>
    <definedName name="wrn.CAJA_SET96." localSheetId="89" hidden="1">{"CAJA_SET96",#N/A,FALSE,"CAJA3";"ING_CORR_SET96",#N/A,FALSE,"CAJA3";"SUNAT_AD_SET96",#N/A,FALSE,"ADUANAS"}</definedName>
    <definedName name="wrn.CAJA_SET96." hidden="1">{"CAJA_SET96",#N/A,FALSE,"CAJA3";"ING_CORR_SET96",#N/A,FALSE,"CAJA3";"SUNAT_AD_SET96",#N/A,FALSE,"ADUANAS"}</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25"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25" hidden="1">{"Page1",#N/A,FALSE,"ARA M&amp;F&amp;T";"Page2",#N/A,FALSE,"ARA M&amp;F&amp;T";"Page3",#N/A,FALSE,"ARA M&amp;F&amp;T"}</definedName>
    <definedName name="wrn.TabARA." hidden="1">{"Page1",#N/A,FALSE,"ARA M&amp;F&amp;T";"Page2",#N/A,FALSE,"ARA M&amp;F&amp;T";"Page3",#N/A,FALSE,"ARA M&amp;F&amp;T"}</definedName>
    <definedName name="WTESD" localSheetId="6" hidden="1">{"CAJA_SET96",#N/A,FALSE,"CAJA3";"ING_CORR_SET96",#N/A,FALSE,"CAJA3";"SUNAT_AD_SET96",#N/A,FALSE,"ADUANAS"}</definedName>
    <definedName name="WTESD" localSheetId="41" hidden="1">{"CAJA_SET96",#N/A,FALSE,"CAJA3";"ING_CORR_SET96",#N/A,FALSE,"CAJA3";"SUNAT_AD_SET96",#N/A,FALSE,"ADUANAS"}</definedName>
    <definedName name="WTESD" localSheetId="38" hidden="1">{"CAJA_SET96",#N/A,FALSE,"CAJA3";"ING_CORR_SET96",#N/A,FALSE,"CAJA3";"SUNAT_AD_SET96",#N/A,FALSE,"ADUANAS"}</definedName>
    <definedName name="WTESD" localSheetId="40" hidden="1">{"CAJA_SET96",#N/A,FALSE,"CAJA3";"ING_CORR_SET96",#N/A,FALSE,"CAJA3";"SUNAT_AD_SET96",#N/A,FALSE,"ADUANAS"}</definedName>
    <definedName name="WTESD" localSheetId="42" hidden="1">{"CAJA_SET96",#N/A,FALSE,"CAJA3";"ING_CORR_SET96",#N/A,FALSE,"CAJA3";"SUNAT_AD_SET96",#N/A,FALSE,"ADUANAS"}</definedName>
    <definedName name="WTESD" localSheetId="44" hidden="1">{"CAJA_SET96",#N/A,FALSE,"CAJA3";"ING_CORR_SET96",#N/A,FALSE,"CAJA3";"SUNAT_AD_SET96",#N/A,FALSE,"ADUANAS"}</definedName>
    <definedName name="WTESD" localSheetId="69" hidden="1">{"CAJA_SET96",#N/A,FALSE,"CAJA3";"ING_CORR_SET96",#N/A,FALSE,"CAJA3";"SUNAT_AD_SET96",#N/A,FALSE,"ADUANAS"}</definedName>
    <definedName name="WTESD" localSheetId="87" hidden="1">{"CAJA_SET96",#N/A,FALSE,"CAJA3";"ING_CORR_SET96",#N/A,FALSE,"CAJA3";"SUNAT_AD_SET96",#N/A,FALSE,"ADUANAS"}</definedName>
    <definedName name="WTESD" localSheetId="89" hidden="1">{"CAJA_SET96",#N/A,FALSE,"CAJA3";"ING_CORR_SET96",#N/A,FALSE,"CAJA3";"SUNAT_AD_SET96",#N/A,FALSE,"ADUANAS"}</definedName>
    <definedName name="WTESD" hidden="1">{"CAJA_SET96",#N/A,FALSE,"CAJA3";"ING_CORR_SET96",#N/A,FALSE,"CAJA3";"SUNAT_AD_SET96",#N/A,FALSE,"ADUANAS"}</definedName>
    <definedName name="x">#REF!</definedName>
    <definedName name="x2_4c">#REF!</definedName>
    <definedName name="x2_4d">#REF!</definedName>
    <definedName name="x2_6">#REF!</definedName>
    <definedName name="xini" localSheetId="41">#REF!</definedName>
    <definedName name="xini" localSheetId="38">#REF!</definedName>
    <definedName name="xini">#REF!</definedName>
    <definedName name="xj" localSheetId="41">#REF!</definedName>
    <definedName name="xj" localSheetId="38">#REF!</definedName>
    <definedName name="xj">#REF!</definedName>
    <definedName name="YN">#REF!</definedName>
    <definedName name="YTJYTR" localSheetId="6" hidden="1">{"CAJA_SET96",#N/A,FALSE,"CAJA3";"ING_CORR_SET96",#N/A,FALSE,"CAJA3";"SUNAT_AD_SET96",#N/A,FALSE,"ADUANAS"}</definedName>
    <definedName name="YTJYTR" localSheetId="41" hidden="1">{"CAJA_SET96",#N/A,FALSE,"CAJA3";"ING_CORR_SET96",#N/A,FALSE,"CAJA3";"SUNAT_AD_SET96",#N/A,FALSE,"ADUANAS"}</definedName>
    <definedName name="YTJYTR" localSheetId="38" hidden="1">{"CAJA_SET96",#N/A,FALSE,"CAJA3";"ING_CORR_SET96",#N/A,FALSE,"CAJA3";"SUNAT_AD_SET96",#N/A,FALSE,"ADUANAS"}</definedName>
    <definedName name="YTJYTR" localSheetId="40" hidden="1">{"CAJA_SET96",#N/A,FALSE,"CAJA3";"ING_CORR_SET96",#N/A,FALSE,"CAJA3";"SUNAT_AD_SET96",#N/A,FALSE,"ADUANAS"}</definedName>
    <definedName name="YTJYTR" localSheetId="42" hidden="1">{"CAJA_SET96",#N/A,FALSE,"CAJA3";"ING_CORR_SET96",#N/A,FALSE,"CAJA3";"SUNAT_AD_SET96",#N/A,FALSE,"ADUANAS"}</definedName>
    <definedName name="YTJYTR" localSheetId="44" hidden="1">{"CAJA_SET96",#N/A,FALSE,"CAJA3";"ING_CORR_SET96",#N/A,FALSE,"CAJA3";"SUNAT_AD_SET96",#N/A,FALSE,"ADUANAS"}</definedName>
    <definedName name="YTJYTR" localSheetId="69" hidden="1">{"CAJA_SET96",#N/A,FALSE,"CAJA3";"ING_CORR_SET96",#N/A,FALSE,"CAJA3";"SUNAT_AD_SET96",#N/A,FALSE,"ADUANAS"}</definedName>
    <definedName name="YTJYTR" localSheetId="87" hidden="1">{"CAJA_SET96",#N/A,FALSE,"CAJA3";"ING_CORR_SET96",#N/A,FALSE,"CAJA3";"SUNAT_AD_SET96",#N/A,FALSE,"ADUANAS"}</definedName>
    <definedName name="YTJYTR" localSheetId="89" hidden="1">{"CAJA_SET96",#N/A,FALSE,"CAJA3";"ING_CORR_SET96",#N/A,FALSE,"CAJA3";"SUNAT_AD_SET96",#N/A,FALSE,"ADUANAS"}</definedName>
    <definedName name="YTJYTR" hidden="1">{"CAJA_SET96",#N/A,FALSE,"CAJA3";"ING_CORR_SET96",#N/A,FALSE,"CAJA3";"SUNAT_AD_SET96",#N/A,FALSE,"ADUANAS"}</definedName>
    <definedName name="yu" localSheetId="6" hidden="1">#REF!</definedName>
    <definedName name="yu" localSheetId="89" hidden="1">#REF!</definedName>
    <definedName name="yu" hidden="1">#REF!</definedName>
    <definedName name="yut">#REF!</definedName>
    <definedName name="zxs" localSheetId="6" hidden="1">{"CAJA_SET96",#N/A,FALSE,"CAJA3";"ING_CORR_SET96",#N/A,FALSE,"CAJA3";"SUNAT_AD_SET96",#N/A,FALSE,"ADUANAS"}</definedName>
    <definedName name="zxs" localSheetId="41" hidden="1">{"CAJA_SET96",#N/A,FALSE,"CAJA3";"ING_CORR_SET96",#N/A,FALSE,"CAJA3";"SUNAT_AD_SET96",#N/A,FALSE,"ADUANAS"}</definedName>
    <definedName name="zxs" localSheetId="38" hidden="1">{"CAJA_SET96",#N/A,FALSE,"CAJA3";"ING_CORR_SET96",#N/A,FALSE,"CAJA3";"SUNAT_AD_SET96",#N/A,FALSE,"ADUANAS"}</definedName>
    <definedName name="zxs" localSheetId="40" hidden="1">{"CAJA_SET96",#N/A,FALSE,"CAJA3";"ING_CORR_SET96",#N/A,FALSE,"CAJA3";"SUNAT_AD_SET96",#N/A,FALSE,"ADUANAS"}</definedName>
    <definedName name="zxs" localSheetId="42" hidden="1">{"CAJA_SET96",#N/A,FALSE,"CAJA3";"ING_CORR_SET96",#N/A,FALSE,"CAJA3";"SUNAT_AD_SET96",#N/A,FALSE,"ADUANAS"}</definedName>
    <definedName name="zxs" localSheetId="44" hidden="1">{"CAJA_SET96",#N/A,FALSE,"CAJA3";"ING_CORR_SET96",#N/A,FALSE,"CAJA3";"SUNAT_AD_SET96",#N/A,FALSE,"ADUANAS"}</definedName>
    <definedName name="zxs" localSheetId="69" hidden="1">{"CAJA_SET96",#N/A,FALSE,"CAJA3";"ING_CORR_SET96",#N/A,FALSE,"CAJA3";"SUNAT_AD_SET96",#N/A,FALSE,"ADUANAS"}</definedName>
    <definedName name="zxs" localSheetId="87" hidden="1">{"CAJA_SET96",#N/A,FALSE,"CAJA3";"ING_CORR_SET96",#N/A,FALSE,"CAJA3";"SUNAT_AD_SET96",#N/A,FALSE,"ADUANAS"}</definedName>
    <definedName name="zxs" localSheetId="89" hidden="1">{"CAJA_SET96",#N/A,FALSE,"CAJA3";"ING_CORR_SET96",#N/A,FALSE,"CAJA3";"SUNAT_AD_SET96",#N/A,FALSE,"ADUANAS"}</definedName>
    <definedName name="zxs" hidden="1">{"CAJA_SET96",#N/A,FALSE,"CAJA3";"ING_CORR_SET96",#N/A,FALSE,"CAJA3";"SUNAT_AD_SET96",#N/A,FALSE,"ADUANAS"}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7" l="1"/>
  <c r="H7" i="7"/>
  <c r="H8" i="7"/>
  <c r="H9" i="7"/>
  <c r="H10" i="7"/>
  <c r="H11" i="7"/>
  <c r="H12" i="7"/>
  <c r="H5" i="7"/>
  <c r="B9" i="74" l="1"/>
  <c r="C9" i="74"/>
  <c r="D6" i="74"/>
  <c r="D7" i="74"/>
  <c r="D8" i="74"/>
  <c r="D5" i="74"/>
  <c r="D6" i="144"/>
  <c r="D7" i="144"/>
  <c r="D8" i="144"/>
  <c r="D9" i="144"/>
  <c r="D10" i="144"/>
  <c r="D11" i="144"/>
  <c r="D12" i="144"/>
  <c r="D13" i="144"/>
  <c r="D14" i="144"/>
  <c r="D15" i="144"/>
  <c r="D16" i="144"/>
  <c r="D17" i="144"/>
  <c r="D18" i="144"/>
  <c r="D19" i="144"/>
  <c r="D20" i="144"/>
  <c r="D21" i="144"/>
  <c r="D22" i="144"/>
  <c r="D23" i="144"/>
  <c r="D24" i="144"/>
  <c r="D25" i="144"/>
  <c r="D26" i="144"/>
  <c r="D27" i="144"/>
  <c r="D28" i="144"/>
  <c r="D29" i="144"/>
  <c r="D30" i="144"/>
  <c r="D31" i="144"/>
  <c r="D32" i="144"/>
  <c r="D33" i="144"/>
  <c r="D34" i="144"/>
  <c r="D35" i="144"/>
  <c r="D36" i="144"/>
  <c r="D37" i="144"/>
  <c r="D38" i="144"/>
  <c r="D5" i="144"/>
  <c r="D7" i="155"/>
  <c r="D6" i="155"/>
  <c r="D5" i="155"/>
  <c r="C12" i="145"/>
  <c r="B12" i="145"/>
  <c r="D9" i="74" l="1"/>
  <c r="L5" i="117"/>
  <c r="I8" i="111"/>
  <c r="H8" i="111"/>
  <c r="G8" i="111"/>
  <c r="F8" i="111"/>
  <c r="E8" i="111"/>
  <c r="D8" i="111"/>
  <c r="C8" i="111"/>
  <c r="B8" i="111"/>
  <c r="I7" i="111"/>
  <c r="H7" i="111"/>
  <c r="G7" i="111"/>
  <c r="F7" i="111"/>
  <c r="E7" i="111"/>
  <c r="D7" i="111"/>
  <c r="C7" i="111"/>
  <c r="B7" i="111"/>
  <c r="I6" i="111"/>
  <c r="H6" i="111"/>
  <c r="G6" i="111"/>
  <c r="F6" i="111"/>
  <c r="E6" i="111"/>
  <c r="D6" i="111"/>
  <c r="C6" i="111"/>
  <c r="B6" i="111"/>
  <c r="I5" i="111"/>
  <c r="H5" i="111"/>
  <c r="G5" i="111"/>
  <c r="F5" i="111"/>
  <c r="E5" i="111"/>
  <c r="D5" i="111"/>
  <c r="C5" i="111"/>
  <c r="B5" i="111"/>
  <c r="E1530" i="86" l="1"/>
  <c r="A1530" i="86"/>
  <c r="E1529" i="86"/>
  <c r="A1529" i="86"/>
  <c r="E1528" i="86"/>
  <c r="A1528" i="86"/>
  <c r="E1527" i="86"/>
  <c r="A1527" i="86"/>
  <c r="E1526" i="86"/>
  <c r="A1526" i="86"/>
  <c r="E1525" i="86"/>
  <c r="A1525" i="86"/>
  <c r="E1524" i="86"/>
  <c r="A1524" i="86"/>
  <c r="E1523" i="86"/>
  <c r="A1523" i="86"/>
  <c r="E1522" i="86"/>
  <c r="A1522" i="86"/>
  <c r="E1521" i="86"/>
  <c r="A1521" i="86"/>
  <c r="E1520" i="86"/>
  <c r="A1520" i="86"/>
  <c r="E1519" i="86"/>
  <c r="A1519" i="86"/>
  <c r="E1518" i="86"/>
  <c r="A1518" i="86"/>
  <c r="E1517" i="86"/>
  <c r="A1517" i="86"/>
  <c r="E1516" i="86"/>
  <c r="A1516" i="86"/>
  <c r="E1515" i="86"/>
  <c r="A1515" i="86"/>
  <c r="E1514" i="86"/>
  <c r="A1514" i="86"/>
  <c r="E1513" i="86"/>
  <c r="A1513" i="86"/>
  <c r="E1512" i="86"/>
  <c r="A1512" i="86"/>
  <c r="E1511" i="86"/>
  <c r="A1511" i="86"/>
  <c r="E1510" i="86"/>
  <c r="A1510" i="86"/>
  <c r="E1509" i="86"/>
  <c r="A1509" i="86"/>
  <c r="E1508" i="86"/>
  <c r="A1508" i="86"/>
  <c r="E1507" i="86"/>
  <c r="A1507" i="86"/>
  <c r="E1506" i="86"/>
  <c r="A1506" i="86"/>
  <c r="E1505" i="86"/>
  <c r="A1505" i="86"/>
  <c r="E1504" i="86"/>
  <c r="A1504" i="86"/>
  <c r="E1503" i="86"/>
  <c r="A1503" i="86"/>
  <c r="E1502" i="86"/>
  <c r="A1502" i="86"/>
  <c r="E1501" i="86"/>
  <c r="A1501" i="86"/>
  <c r="E1500" i="86"/>
  <c r="A1500" i="86"/>
  <c r="E1499" i="86"/>
  <c r="A1499" i="86"/>
  <c r="E1498" i="86"/>
  <c r="A1498" i="86"/>
  <c r="E1497" i="86"/>
  <c r="A1497" i="86"/>
  <c r="E1496" i="86"/>
  <c r="A1496" i="86"/>
  <c r="E1495" i="86"/>
  <c r="A1495" i="86"/>
  <c r="E1494" i="86"/>
  <c r="A1494" i="86"/>
  <c r="E1493" i="86"/>
  <c r="A1493" i="86"/>
  <c r="E1492" i="86"/>
  <c r="A1492" i="86"/>
  <c r="E1491" i="86"/>
  <c r="A1491" i="86"/>
  <c r="E1490" i="86"/>
  <c r="A1490" i="86"/>
  <c r="E1489" i="86"/>
  <c r="A1489" i="86"/>
  <c r="E1488" i="86"/>
  <c r="A1488" i="86"/>
  <c r="E1487" i="86"/>
  <c r="A1487" i="86"/>
  <c r="E1486" i="86"/>
  <c r="A1486" i="86"/>
  <c r="E1485" i="86"/>
  <c r="A1485" i="86"/>
  <c r="E1484" i="86"/>
  <c r="A1484" i="86"/>
  <c r="E1483" i="86"/>
  <c r="A1483" i="86"/>
  <c r="E1482" i="86"/>
  <c r="A1482" i="86"/>
  <c r="E1481" i="86"/>
  <c r="A1481" i="86"/>
  <c r="E1480" i="86"/>
  <c r="A1480" i="86"/>
  <c r="E1479" i="86"/>
  <c r="A1479" i="86"/>
  <c r="E1478" i="86"/>
  <c r="A1478" i="86"/>
  <c r="E1477" i="86"/>
  <c r="A1477" i="86"/>
  <c r="E1476" i="86"/>
  <c r="A1476" i="86"/>
  <c r="E1475" i="86"/>
  <c r="A1475" i="86"/>
  <c r="E1474" i="86"/>
  <c r="A1474" i="86"/>
  <c r="E1473" i="86"/>
  <c r="A1473" i="86"/>
  <c r="E1472" i="86"/>
  <c r="A1472" i="86"/>
  <c r="E1471" i="86"/>
  <c r="A1471" i="86"/>
  <c r="E1470" i="86"/>
  <c r="A1470" i="86"/>
  <c r="E1469" i="86"/>
  <c r="A1469" i="86"/>
  <c r="E1468" i="86"/>
  <c r="A1468" i="86"/>
  <c r="E1467" i="86"/>
  <c r="A1467" i="86"/>
  <c r="E1466" i="86"/>
  <c r="A1466" i="86"/>
  <c r="E1465" i="86"/>
  <c r="A1465" i="86"/>
  <c r="E1464" i="86"/>
  <c r="A1464" i="86"/>
  <c r="E1463" i="86"/>
  <c r="A1463" i="86"/>
  <c r="E1462" i="86"/>
  <c r="A1462" i="86"/>
  <c r="E1461" i="86"/>
  <c r="A1461" i="86"/>
  <c r="E1460" i="86"/>
  <c r="A1460" i="86"/>
  <c r="E1459" i="86"/>
  <c r="A1459" i="86"/>
  <c r="E1458" i="86"/>
  <c r="A1458" i="86"/>
  <c r="E1457" i="86"/>
  <c r="A1457" i="86"/>
  <c r="E1456" i="86"/>
  <c r="A1456" i="86"/>
  <c r="E1455" i="86"/>
  <c r="A1455" i="86"/>
  <c r="E1454" i="86"/>
  <c r="A1454" i="86"/>
  <c r="E1453" i="86"/>
  <c r="A1453" i="86"/>
  <c r="E1452" i="86"/>
  <c r="A1452" i="86"/>
  <c r="E1451" i="86"/>
  <c r="A1451" i="86"/>
  <c r="E1450" i="86"/>
  <c r="A1450" i="86"/>
  <c r="E1449" i="86"/>
  <c r="A1449" i="86"/>
  <c r="E1448" i="86"/>
  <c r="A1448" i="86"/>
  <c r="E1447" i="86"/>
  <c r="A1447" i="86"/>
  <c r="E1446" i="86"/>
  <c r="A1446" i="86"/>
  <c r="E1445" i="86"/>
  <c r="A1445" i="86"/>
  <c r="E1444" i="86"/>
  <c r="A1444" i="86"/>
  <c r="E1443" i="86"/>
  <c r="A1443" i="86"/>
  <c r="E1442" i="86"/>
  <c r="A1442" i="86"/>
  <c r="E1441" i="86"/>
  <c r="A1441" i="86"/>
  <c r="E1440" i="86"/>
  <c r="A1440" i="86"/>
  <c r="E1439" i="86"/>
  <c r="A1439" i="86"/>
  <c r="E1438" i="86"/>
  <c r="A1438" i="86"/>
  <c r="E1437" i="86"/>
  <c r="A1437" i="86"/>
  <c r="E1436" i="86"/>
  <c r="A1436" i="86"/>
  <c r="E1435" i="86"/>
  <c r="A1435" i="86"/>
  <c r="E1434" i="86"/>
  <c r="E1433" i="86"/>
  <c r="E1432" i="86"/>
  <c r="E1431" i="86"/>
  <c r="E1430" i="86"/>
  <c r="E1429" i="86"/>
  <c r="E1428" i="86"/>
  <c r="E1427" i="86"/>
  <c r="E1426" i="86"/>
  <c r="E1425" i="86"/>
  <c r="E1424" i="86"/>
  <c r="E1423" i="86"/>
  <c r="E1422" i="86"/>
  <c r="E1421" i="86"/>
  <c r="E1420" i="86"/>
  <c r="E1419" i="86"/>
  <c r="E1418" i="86"/>
  <c r="E1417" i="86"/>
  <c r="E1416" i="86"/>
  <c r="E1415" i="86"/>
  <c r="E1414" i="86"/>
  <c r="E1413" i="86"/>
  <c r="E1412" i="86"/>
  <c r="E1411" i="86"/>
  <c r="E1410" i="86"/>
  <c r="E1409" i="86"/>
  <c r="E1408" i="86"/>
  <c r="E1407" i="86"/>
  <c r="E1406" i="86"/>
  <c r="E1405" i="86"/>
  <c r="E1404" i="86"/>
  <c r="E1403" i="86"/>
  <c r="E1402" i="86"/>
  <c r="E1401" i="86"/>
  <c r="E1400" i="86"/>
  <c r="E1399" i="86"/>
  <c r="E1398" i="86"/>
  <c r="E1397" i="86"/>
  <c r="E1396" i="86"/>
  <c r="E1395" i="86"/>
  <c r="E1394" i="86"/>
  <c r="E1393" i="86"/>
  <c r="E1392" i="86"/>
  <c r="E1391" i="86"/>
  <c r="E1390" i="86"/>
  <c r="E1389" i="86"/>
  <c r="E1388" i="86"/>
  <c r="E1387" i="86"/>
  <c r="E1386" i="86"/>
  <c r="E1385" i="86"/>
  <c r="E1384" i="86"/>
  <c r="E1383" i="86"/>
  <c r="E1382" i="86"/>
  <c r="E1381" i="86"/>
  <c r="E1380" i="86"/>
  <c r="E1379" i="86"/>
  <c r="E1378" i="86"/>
  <c r="E1377" i="86"/>
  <c r="E1376" i="86"/>
  <c r="E1375" i="86"/>
  <c r="E1374" i="86"/>
  <c r="E1373" i="86"/>
  <c r="E1372" i="86"/>
  <c r="E1371" i="86"/>
  <c r="E1370" i="86"/>
  <c r="E1369" i="86"/>
  <c r="E1368" i="86"/>
  <c r="E1367" i="86"/>
  <c r="E1366" i="86"/>
  <c r="E1365" i="86"/>
  <c r="E1364" i="86"/>
  <c r="E1363" i="86"/>
  <c r="E1362" i="86"/>
  <c r="E1361" i="86"/>
  <c r="E1360" i="86"/>
  <c r="E1359" i="86"/>
  <c r="E1358" i="86"/>
  <c r="E1357" i="86"/>
  <c r="E1356" i="86"/>
  <c r="E1355" i="86"/>
  <c r="E1354" i="86"/>
  <c r="E1353" i="86"/>
  <c r="E1352" i="86"/>
  <c r="E1351" i="86"/>
  <c r="E1350" i="86"/>
  <c r="E1349" i="86"/>
  <c r="E1348" i="86"/>
  <c r="E1347" i="86"/>
  <c r="E1346" i="86"/>
  <c r="E1345" i="86"/>
  <c r="E1344" i="86"/>
  <c r="E1343" i="86"/>
  <c r="E1342" i="86"/>
  <c r="E1341" i="86"/>
  <c r="E1340" i="86"/>
  <c r="E1339" i="86"/>
  <c r="E1338" i="86"/>
  <c r="E1337" i="86"/>
  <c r="E1336" i="86"/>
  <c r="E1335" i="86"/>
  <c r="E1334" i="86"/>
  <c r="E1333" i="86"/>
  <c r="E1332" i="86"/>
  <c r="E1331" i="86"/>
  <c r="E1330" i="86"/>
  <c r="E1329" i="86"/>
  <c r="E1328" i="86"/>
  <c r="E1327" i="86"/>
  <c r="E1326" i="86"/>
  <c r="E1325" i="86"/>
  <c r="E1324" i="86"/>
  <c r="E1323" i="86"/>
  <c r="E1322" i="86"/>
  <c r="E1321" i="86"/>
  <c r="E1320" i="86"/>
  <c r="E1319" i="86"/>
  <c r="E1318" i="86"/>
  <c r="E1317" i="86"/>
  <c r="E1316" i="86"/>
  <c r="E1315" i="86"/>
  <c r="E1314" i="86"/>
  <c r="E1313" i="86"/>
  <c r="E1312" i="86"/>
  <c r="E1311" i="86"/>
  <c r="E1310" i="86"/>
  <c r="E1309" i="86"/>
  <c r="E1308" i="86"/>
  <c r="E1307" i="86"/>
  <c r="E1306" i="86"/>
  <c r="E1305" i="86"/>
  <c r="E1304" i="86"/>
  <c r="E1303" i="86"/>
  <c r="E1302" i="86"/>
  <c r="E1301" i="86"/>
  <c r="E1300" i="86"/>
  <c r="E1299" i="86"/>
  <c r="E1298" i="86"/>
  <c r="E1297" i="86"/>
  <c r="E1296" i="86"/>
  <c r="E1295" i="86"/>
  <c r="E1294" i="86"/>
  <c r="E1293" i="86"/>
  <c r="E1292" i="86"/>
  <c r="E1291" i="86"/>
  <c r="E1290" i="86"/>
  <c r="E1289" i="86"/>
  <c r="E1288" i="86"/>
  <c r="E1287" i="86"/>
  <c r="E1286" i="86"/>
  <c r="E1285" i="86"/>
  <c r="E1284" i="86"/>
  <c r="E1283" i="86"/>
  <c r="E1282" i="86"/>
  <c r="E1281" i="86"/>
  <c r="E1280" i="86"/>
  <c r="E1279" i="86"/>
  <c r="E1278" i="86"/>
  <c r="E1277" i="86"/>
  <c r="E1276" i="86"/>
  <c r="E1275" i="86"/>
  <c r="E1274" i="86"/>
  <c r="E1273" i="86"/>
  <c r="E1272" i="86"/>
  <c r="E1271" i="86"/>
  <c r="E1270" i="86"/>
  <c r="E1269" i="86"/>
  <c r="E1268" i="86"/>
  <c r="E1267" i="86"/>
  <c r="E1266" i="86"/>
  <c r="E1265" i="86"/>
  <c r="E1264" i="86"/>
  <c r="E1263" i="86"/>
  <c r="E1262" i="86"/>
  <c r="E1261" i="86"/>
  <c r="E1260" i="86"/>
  <c r="E1259" i="86"/>
  <c r="E1258" i="86"/>
  <c r="E1257" i="86"/>
  <c r="E1256" i="86"/>
  <c r="E1255" i="86"/>
  <c r="E1254" i="86"/>
  <c r="E1253" i="86"/>
  <c r="E1252" i="86"/>
  <c r="E1251" i="86"/>
  <c r="E1250" i="86"/>
  <c r="E1249" i="86"/>
  <c r="E1248" i="86"/>
  <c r="E1247" i="86"/>
  <c r="E1246" i="86"/>
  <c r="E1245" i="86"/>
  <c r="E1244" i="86"/>
  <c r="E1243" i="86"/>
  <c r="E1242" i="86"/>
  <c r="E1241" i="86"/>
  <c r="E1240" i="86"/>
  <c r="E1239" i="86"/>
  <c r="E1238" i="86"/>
  <c r="E1237" i="86"/>
  <c r="E1236" i="86"/>
  <c r="E1235" i="86"/>
  <c r="E1234" i="86"/>
  <c r="E1233" i="86"/>
  <c r="E1232" i="86"/>
  <c r="E1231" i="86"/>
  <c r="E1230" i="86"/>
  <c r="E1229" i="86"/>
  <c r="E1228" i="86"/>
  <c r="E1227" i="86"/>
  <c r="E1226" i="86"/>
  <c r="E1225" i="86"/>
  <c r="E1224" i="86"/>
  <c r="E1223" i="86"/>
  <c r="E1222" i="86"/>
  <c r="E1221" i="86"/>
  <c r="E1220" i="86"/>
  <c r="E1219" i="86"/>
  <c r="E1218" i="86"/>
  <c r="E1217" i="86"/>
  <c r="E1216" i="86"/>
  <c r="E1215" i="86"/>
  <c r="E1214" i="86"/>
  <c r="E1213" i="86"/>
  <c r="E1212" i="86"/>
  <c r="E1211" i="86"/>
  <c r="E1210" i="86"/>
  <c r="E1209" i="86"/>
  <c r="E1208" i="86"/>
  <c r="E1207" i="86"/>
  <c r="E1206" i="86"/>
  <c r="E1205" i="86"/>
  <c r="E1204" i="86"/>
  <c r="E1203" i="86"/>
  <c r="E1202" i="86"/>
  <c r="E1201" i="86"/>
  <c r="E1200" i="86"/>
  <c r="E1199" i="86"/>
  <c r="E1198" i="86"/>
  <c r="E1197" i="86"/>
  <c r="E1196" i="86"/>
  <c r="E1195" i="86"/>
  <c r="E1194" i="86"/>
  <c r="E1193" i="86"/>
  <c r="E1192" i="86"/>
  <c r="E1191" i="86"/>
  <c r="E1190" i="86"/>
  <c r="E1189" i="86"/>
  <c r="E1188" i="86"/>
  <c r="E1187" i="86"/>
  <c r="E1186" i="86"/>
  <c r="E1185" i="86"/>
  <c r="E1184" i="86"/>
  <c r="E1183" i="86"/>
  <c r="E1182" i="86"/>
  <c r="E1181" i="86"/>
  <c r="E1180" i="86"/>
  <c r="E1179" i="86"/>
  <c r="E1178" i="86"/>
  <c r="E1177" i="86"/>
  <c r="E1176" i="86"/>
  <c r="E1175" i="86"/>
  <c r="E1174" i="86"/>
  <c r="E1173" i="86"/>
  <c r="E1172" i="86"/>
  <c r="E1171" i="86"/>
  <c r="E1170" i="86"/>
  <c r="E1169" i="86"/>
  <c r="E1168" i="86"/>
  <c r="E1167" i="86"/>
  <c r="E1166" i="86"/>
  <c r="E1165" i="86"/>
  <c r="E1164" i="86"/>
  <c r="E1163" i="86"/>
  <c r="E1162" i="86"/>
  <c r="E1161" i="86"/>
  <c r="E1160" i="86"/>
  <c r="E1159" i="86"/>
  <c r="E1158" i="86"/>
  <c r="E1157" i="86"/>
  <c r="E1156" i="86"/>
  <c r="E1155" i="86"/>
  <c r="E1154" i="86"/>
  <c r="E1153" i="86"/>
  <c r="E1152" i="86"/>
  <c r="E1151" i="86"/>
  <c r="E1150" i="86"/>
  <c r="E1149" i="86"/>
  <c r="E1148" i="86"/>
  <c r="E1147" i="86"/>
  <c r="E1146" i="86"/>
  <c r="E1145" i="86"/>
  <c r="E1144" i="86"/>
  <c r="E1143" i="86"/>
  <c r="E1142" i="86"/>
  <c r="E1141" i="86"/>
  <c r="E1140" i="86"/>
  <c r="E1139" i="86"/>
  <c r="E1138" i="86"/>
  <c r="E1137" i="86"/>
  <c r="E1136" i="86"/>
  <c r="E1135" i="86"/>
  <c r="E1134" i="86"/>
  <c r="E1133" i="86"/>
  <c r="E1132" i="86"/>
  <c r="E1131" i="86"/>
  <c r="E1130" i="86"/>
  <c r="E1129" i="86"/>
  <c r="E1128" i="86"/>
  <c r="E1127" i="86"/>
  <c r="E1126" i="86"/>
  <c r="E1125" i="86"/>
  <c r="E1124" i="86"/>
  <c r="E1123" i="86"/>
  <c r="E1122" i="86"/>
  <c r="E1121" i="86"/>
  <c r="E1120" i="86"/>
  <c r="E1119" i="86"/>
  <c r="E1118" i="86"/>
  <c r="E1117" i="86"/>
  <c r="E1116" i="86"/>
  <c r="E1115" i="86"/>
  <c r="E1114" i="86"/>
  <c r="E1113" i="86"/>
  <c r="E1112" i="86"/>
  <c r="E1111" i="86"/>
  <c r="E1110" i="86"/>
  <c r="E1109" i="86"/>
  <c r="E1108" i="86"/>
  <c r="E1107" i="86"/>
  <c r="E1106" i="86"/>
  <c r="E1105" i="86"/>
  <c r="E1104" i="86"/>
  <c r="E1103" i="86"/>
  <c r="E1102" i="86"/>
  <c r="E1101" i="86"/>
  <c r="E1100" i="86"/>
  <c r="E1099" i="86"/>
  <c r="E1098" i="86"/>
  <c r="E1097" i="86"/>
  <c r="E1096" i="86"/>
  <c r="E1095" i="86"/>
  <c r="E1094" i="86"/>
  <c r="E1093" i="86"/>
  <c r="E1092" i="86"/>
  <c r="E1091" i="86"/>
  <c r="E1090" i="86"/>
  <c r="E1089" i="86"/>
  <c r="E1088" i="86"/>
  <c r="E1087" i="86"/>
  <c r="E1086" i="86"/>
  <c r="E1085" i="86"/>
  <c r="E1084" i="86"/>
  <c r="E1083" i="86"/>
  <c r="E1082" i="86"/>
  <c r="E1081" i="86"/>
  <c r="E1080" i="86"/>
  <c r="E1079" i="86"/>
  <c r="E1078" i="86"/>
  <c r="E1077" i="86"/>
  <c r="E1076" i="86"/>
  <c r="E1075" i="86"/>
  <c r="E1074" i="86"/>
  <c r="E1073" i="86"/>
  <c r="E1072" i="86"/>
  <c r="E1071" i="86"/>
  <c r="E1070" i="86"/>
  <c r="E1069" i="86"/>
  <c r="E1068" i="86"/>
  <c r="E1067" i="86"/>
  <c r="E1066" i="86"/>
  <c r="E1065" i="86"/>
  <c r="E1064" i="86"/>
  <c r="E1063" i="86"/>
  <c r="E1062" i="86"/>
  <c r="E1061" i="86"/>
  <c r="E1060" i="86"/>
  <c r="E1059" i="86"/>
  <c r="E1058" i="86"/>
  <c r="E1057" i="86"/>
  <c r="E1056" i="86"/>
  <c r="E1055" i="86"/>
  <c r="E1054" i="86"/>
  <c r="E1053" i="86"/>
  <c r="E1052" i="86"/>
  <c r="E1051" i="86"/>
  <c r="E1050" i="86"/>
  <c r="E1049" i="86"/>
  <c r="E1048" i="86"/>
  <c r="E1047" i="86"/>
  <c r="E1046" i="86"/>
  <c r="E1045" i="86"/>
  <c r="E1044" i="86"/>
  <c r="E1043" i="86"/>
  <c r="E1042" i="86"/>
  <c r="E1041" i="86"/>
  <c r="E1040" i="86"/>
  <c r="E1039" i="86"/>
  <c r="E1038" i="86"/>
  <c r="E1037" i="86"/>
  <c r="E1036" i="86"/>
  <c r="E1035" i="86"/>
  <c r="E1034" i="86"/>
  <c r="E1033" i="86"/>
  <c r="E1032" i="86"/>
  <c r="E1031" i="86"/>
  <c r="E1030" i="86"/>
  <c r="E1029" i="86"/>
  <c r="E1028" i="86"/>
  <c r="E1027" i="86"/>
  <c r="E1026" i="86"/>
  <c r="E1025" i="86"/>
  <c r="E1024" i="86"/>
  <c r="E1023" i="86"/>
  <c r="E1022" i="86"/>
  <c r="E1021" i="86"/>
  <c r="E1020" i="86"/>
  <c r="E1019" i="86"/>
  <c r="E1018" i="86"/>
  <c r="E1017" i="86"/>
  <c r="E1016" i="86"/>
  <c r="E1015" i="86"/>
  <c r="E1014" i="86"/>
  <c r="E1013" i="86"/>
  <c r="E1012" i="86"/>
  <c r="E1011" i="86"/>
  <c r="E1010" i="86"/>
  <c r="E1009" i="86"/>
  <c r="E1008" i="86"/>
  <c r="E1007" i="86"/>
  <c r="E1006" i="86"/>
  <c r="E1005" i="86"/>
  <c r="E1004" i="86"/>
  <c r="E1003" i="86"/>
  <c r="E1002" i="86"/>
  <c r="E1001" i="86"/>
  <c r="E1000" i="86"/>
  <c r="E999" i="86"/>
  <c r="E998" i="86"/>
  <c r="E997" i="86"/>
  <c r="E996" i="86"/>
  <c r="E995" i="86"/>
  <c r="E994" i="86"/>
  <c r="E993" i="86"/>
  <c r="E992" i="86"/>
  <c r="E991" i="86"/>
  <c r="E990" i="86"/>
  <c r="E989" i="86"/>
  <c r="E988" i="86"/>
  <c r="E987" i="86"/>
  <c r="E986" i="86"/>
  <c r="E985" i="86"/>
  <c r="E984" i="86"/>
  <c r="E983" i="86"/>
  <c r="E982" i="86"/>
  <c r="E981" i="86"/>
  <c r="E980" i="86"/>
  <c r="E979" i="86"/>
  <c r="E978" i="86"/>
  <c r="E977" i="86"/>
  <c r="E976" i="86"/>
  <c r="E975" i="86"/>
  <c r="E974" i="86"/>
  <c r="E973" i="86"/>
  <c r="E972" i="86"/>
  <c r="E971" i="86"/>
  <c r="E970" i="86"/>
  <c r="E969" i="86"/>
  <c r="E968" i="86"/>
  <c r="E967" i="86"/>
  <c r="E966" i="86"/>
  <c r="E965" i="86"/>
  <c r="E964" i="86"/>
  <c r="E963" i="86"/>
  <c r="E962" i="86"/>
  <c r="E961" i="86"/>
  <c r="E960" i="86"/>
  <c r="E959" i="86"/>
  <c r="E958" i="86"/>
  <c r="E957" i="86"/>
  <c r="E956" i="86"/>
  <c r="E955" i="86"/>
  <c r="E954" i="86"/>
  <c r="E953" i="86"/>
  <c r="E952" i="86"/>
  <c r="E951" i="86"/>
  <c r="E950" i="86"/>
  <c r="E949" i="86"/>
  <c r="E948" i="86"/>
  <c r="E947" i="86"/>
  <c r="E946" i="86"/>
  <c r="E945" i="86"/>
  <c r="E944" i="86"/>
  <c r="E943" i="86"/>
  <c r="E942" i="86"/>
  <c r="E941" i="86"/>
  <c r="E940" i="86"/>
  <c r="E939" i="86"/>
  <c r="E938" i="86"/>
  <c r="E937" i="86"/>
  <c r="E936" i="86"/>
  <c r="E935" i="86"/>
  <c r="E934" i="86"/>
  <c r="E933" i="86"/>
  <c r="E932" i="86"/>
  <c r="E931" i="86"/>
  <c r="E930" i="86"/>
  <c r="E929" i="86"/>
  <c r="E928" i="86"/>
  <c r="E927" i="86"/>
  <c r="E926" i="86"/>
  <c r="E925" i="86"/>
  <c r="E924" i="86"/>
  <c r="E923" i="86"/>
  <c r="E922" i="86"/>
  <c r="E921" i="86"/>
  <c r="E920" i="86"/>
  <c r="E919" i="86"/>
  <c r="E918" i="86"/>
  <c r="E917" i="86"/>
  <c r="E916" i="86"/>
  <c r="E915" i="86"/>
  <c r="E914" i="86"/>
  <c r="E913" i="86"/>
  <c r="E912" i="86"/>
  <c r="E911" i="86"/>
  <c r="E910" i="86"/>
  <c r="E909" i="86"/>
  <c r="E908" i="86"/>
  <c r="E907" i="86"/>
  <c r="E906" i="86"/>
  <c r="E905" i="86"/>
  <c r="E904" i="86"/>
  <c r="E903" i="86"/>
  <c r="E902" i="86"/>
  <c r="E901" i="86"/>
  <c r="E900" i="86"/>
  <c r="E899" i="86"/>
  <c r="E898" i="86"/>
  <c r="E897" i="86"/>
  <c r="E896" i="86"/>
  <c r="E895" i="86"/>
  <c r="E894" i="86"/>
  <c r="E893" i="86"/>
  <c r="E892" i="86"/>
  <c r="E891" i="86"/>
  <c r="E890" i="86"/>
  <c r="E889" i="86"/>
  <c r="E888" i="86"/>
  <c r="E887" i="86"/>
  <c r="E886" i="86"/>
  <c r="E885" i="86"/>
  <c r="E884" i="86"/>
  <c r="E883" i="86"/>
  <c r="E882" i="86"/>
  <c r="E881" i="86"/>
  <c r="E880" i="86"/>
  <c r="E879" i="86"/>
  <c r="E878" i="86"/>
  <c r="E877" i="86"/>
  <c r="E876" i="86"/>
  <c r="E875" i="86"/>
  <c r="E874" i="86"/>
  <c r="E873" i="86"/>
  <c r="E872" i="86"/>
  <c r="E871" i="86"/>
  <c r="E870" i="86"/>
  <c r="E869" i="86"/>
  <c r="E868" i="86"/>
  <c r="E867" i="86"/>
  <c r="E866" i="86"/>
  <c r="E865" i="86"/>
  <c r="E864" i="86"/>
  <c r="E863" i="86"/>
  <c r="E862" i="86"/>
  <c r="E861" i="86"/>
  <c r="E860" i="86"/>
  <c r="E859" i="86"/>
  <c r="E858" i="86"/>
  <c r="E857" i="86"/>
  <c r="E856" i="86"/>
  <c r="E855" i="86"/>
  <c r="E854" i="86"/>
  <c r="E853" i="86"/>
  <c r="E852" i="86"/>
  <c r="E851" i="86"/>
  <c r="E850" i="86"/>
  <c r="E849" i="86"/>
  <c r="E848" i="86"/>
  <c r="E847" i="86"/>
  <c r="E846" i="86"/>
  <c r="E845" i="86"/>
  <c r="E844" i="86"/>
  <c r="E843" i="86"/>
  <c r="E842" i="86"/>
  <c r="E841" i="86"/>
  <c r="E840" i="86"/>
  <c r="E839" i="86"/>
  <c r="E838" i="86"/>
  <c r="E837" i="86"/>
  <c r="E836" i="86"/>
  <c r="E835" i="86"/>
  <c r="E834" i="86"/>
  <c r="E833" i="86"/>
  <c r="E832" i="86"/>
  <c r="E831" i="86"/>
  <c r="E830" i="86"/>
  <c r="E829" i="86"/>
  <c r="E828" i="86"/>
  <c r="E827" i="86"/>
  <c r="E826" i="86"/>
  <c r="E825" i="86"/>
  <c r="E824" i="86"/>
  <c r="E823" i="86"/>
  <c r="E822" i="86"/>
  <c r="E821" i="86"/>
  <c r="E820" i="86"/>
  <c r="E819" i="86"/>
  <c r="E818" i="86"/>
  <c r="E817" i="86"/>
  <c r="E816" i="86"/>
  <c r="E815" i="86"/>
  <c r="E814" i="86"/>
  <c r="E813" i="86"/>
  <c r="E812" i="86"/>
  <c r="E811" i="86"/>
  <c r="E810" i="86"/>
  <c r="E809" i="86"/>
  <c r="E808" i="86"/>
  <c r="E807" i="86"/>
  <c r="E806" i="86"/>
  <c r="E805" i="86"/>
  <c r="E804" i="86"/>
  <c r="E803" i="86"/>
  <c r="E802" i="86"/>
  <c r="E801" i="86"/>
  <c r="E800" i="86"/>
  <c r="E799" i="86"/>
  <c r="E798" i="86"/>
  <c r="E797" i="86"/>
  <c r="E796" i="86"/>
  <c r="E795" i="86"/>
  <c r="E794" i="86"/>
  <c r="E793" i="86"/>
  <c r="E792" i="86"/>
  <c r="E791" i="86"/>
  <c r="E790" i="86"/>
  <c r="E789" i="86"/>
  <c r="E788" i="86"/>
  <c r="E787" i="86"/>
  <c r="E786" i="86"/>
  <c r="E785" i="86"/>
  <c r="E784" i="86"/>
  <c r="E783" i="86"/>
  <c r="E782" i="86"/>
  <c r="E781" i="86"/>
  <c r="E780" i="86"/>
  <c r="E779" i="86"/>
  <c r="E778" i="86"/>
  <c r="E777" i="86"/>
  <c r="E776" i="86"/>
  <c r="E775" i="86"/>
  <c r="E774" i="86"/>
  <c r="E773" i="86"/>
  <c r="E772" i="86"/>
  <c r="E771" i="86"/>
  <c r="E770" i="86"/>
  <c r="E769" i="86"/>
  <c r="E768" i="86"/>
  <c r="E767" i="86"/>
  <c r="E766" i="86"/>
  <c r="E765" i="86"/>
  <c r="E764" i="86"/>
  <c r="E763" i="86"/>
  <c r="E762" i="86"/>
  <c r="E761" i="86"/>
  <c r="E760" i="86"/>
  <c r="E759" i="86"/>
  <c r="E758" i="86"/>
  <c r="E757" i="86"/>
  <c r="E756" i="86"/>
  <c r="E755" i="86"/>
  <c r="E754" i="86"/>
  <c r="E753" i="86"/>
  <c r="E752" i="86"/>
  <c r="E751" i="86"/>
  <c r="E750" i="86"/>
  <c r="E749" i="86"/>
  <c r="E748" i="86"/>
  <c r="E747" i="86"/>
  <c r="E746" i="86"/>
  <c r="E745" i="86"/>
  <c r="E744" i="86"/>
  <c r="E743" i="86"/>
  <c r="E742" i="86"/>
  <c r="E741" i="86"/>
  <c r="E740" i="86"/>
  <c r="E739" i="86"/>
  <c r="E738" i="86"/>
  <c r="E737" i="86"/>
  <c r="E736" i="86"/>
  <c r="E735" i="86"/>
  <c r="E734" i="86"/>
  <c r="E733" i="86"/>
  <c r="E732" i="86"/>
  <c r="E731" i="86"/>
  <c r="E730" i="86"/>
  <c r="E729" i="86"/>
  <c r="E728" i="86"/>
  <c r="E727" i="86"/>
  <c r="E726" i="86"/>
  <c r="E725" i="86"/>
  <c r="E724" i="86"/>
  <c r="E723" i="86"/>
  <c r="E722" i="86"/>
  <c r="E721" i="86"/>
  <c r="E720" i="86"/>
  <c r="E719" i="86"/>
  <c r="E718" i="86"/>
  <c r="E717" i="86"/>
  <c r="E716" i="86"/>
  <c r="E715" i="86"/>
  <c r="E714" i="86"/>
  <c r="E713" i="86"/>
  <c r="E712" i="86"/>
  <c r="E711" i="86"/>
  <c r="E710" i="86"/>
  <c r="E709" i="86"/>
  <c r="E708" i="86"/>
  <c r="E707" i="86"/>
  <c r="E706" i="86"/>
  <c r="E705" i="86"/>
  <c r="E704" i="86"/>
  <c r="E703" i="86"/>
  <c r="E702" i="86"/>
  <c r="E701" i="86"/>
  <c r="E700" i="86"/>
  <c r="E699" i="86"/>
  <c r="E698" i="86"/>
  <c r="E697" i="86"/>
  <c r="E696" i="86"/>
  <c r="E695" i="86"/>
  <c r="E694" i="86"/>
  <c r="E693" i="86"/>
  <c r="E692" i="86"/>
  <c r="E691" i="86"/>
  <c r="E690" i="86"/>
  <c r="E689" i="86"/>
  <c r="E688" i="86"/>
  <c r="E687" i="86"/>
  <c r="E686" i="86"/>
  <c r="E685" i="86"/>
  <c r="E684" i="86"/>
  <c r="E683" i="86"/>
  <c r="E682" i="86"/>
  <c r="E681" i="86"/>
  <c r="E680" i="86"/>
  <c r="E679" i="86"/>
  <c r="E678" i="86"/>
  <c r="E677" i="86"/>
  <c r="E676" i="86"/>
  <c r="E675" i="86"/>
  <c r="E674" i="86"/>
  <c r="E673" i="86"/>
  <c r="E672" i="86"/>
  <c r="E671" i="86"/>
  <c r="E670" i="86"/>
  <c r="E669" i="86"/>
  <c r="E668" i="86"/>
  <c r="E667" i="86"/>
  <c r="E666" i="86"/>
  <c r="E665" i="86"/>
  <c r="E664" i="86"/>
  <c r="E663" i="86"/>
  <c r="E662" i="86"/>
  <c r="E661" i="86"/>
  <c r="E660" i="86"/>
  <c r="E659" i="86"/>
  <c r="E658" i="86"/>
  <c r="E657" i="86"/>
  <c r="E656" i="86"/>
  <c r="E655" i="86"/>
  <c r="E654" i="86"/>
  <c r="E653" i="86"/>
  <c r="E652" i="86"/>
  <c r="E651" i="86"/>
  <c r="E650" i="86"/>
  <c r="E649" i="86"/>
  <c r="E648" i="86"/>
  <c r="E647" i="86"/>
  <c r="E646" i="86"/>
  <c r="E645" i="86"/>
  <c r="E644" i="86"/>
  <c r="E643" i="86"/>
  <c r="E642" i="86"/>
  <c r="E641" i="86"/>
  <c r="E640" i="86"/>
  <c r="E639" i="86"/>
  <c r="E638" i="86"/>
  <c r="E637" i="86"/>
  <c r="E636" i="86"/>
  <c r="E635" i="86"/>
  <c r="E634" i="86"/>
  <c r="E633" i="86"/>
  <c r="E632" i="86"/>
  <c r="E631" i="86"/>
  <c r="E630" i="86"/>
  <c r="E629" i="86"/>
  <c r="E628" i="86"/>
  <c r="E627" i="86"/>
  <c r="E626" i="86"/>
  <c r="E625" i="86"/>
  <c r="E624" i="86"/>
  <c r="E623" i="86"/>
  <c r="E622" i="86"/>
  <c r="E621" i="86"/>
  <c r="E620" i="86"/>
  <c r="E619" i="86"/>
  <c r="E618" i="86"/>
  <c r="E617" i="86"/>
  <c r="E616" i="86"/>
  <c r="E615" i="86"/>
  <c r="E614" i="86"/>
  <c r="E613" i="86"/>
  <c r="E612" i="86"/>
  <c r="E611" i="86"/>
  <c r="E610" i="86"/>
  <c r="E609" i="86"/>
  <c r="E608" i="86"/>
  <c r="E607" i="86"/>
  <c r="E606" i="86"/>
  <c r="E605" i="86"/>
  <c r="E604" i="86"/>
  <c r="E603" i="86"/>
  <c r="E602" i="86"/>
  <c r="E601" i="86"/>
  <c r="E600" i="86"/>
  <c r="E599" i="86"/>
  <c r="E598" i="86"/>
  <c r="E597" i="86"/>
  <c r="E596" i="86"/>
  <c r="E595" i="86"/>
  <c r="E594" i="86"/>
  <c r="E593" i="86"/>
  <c r="E592" i="86"/>
  <c r="E591" i="86"/>
  <c r="E590" i="86"/>
  <c r="E589" i="86"/>
  <c r="E588" i="86"/>
  <c r="E587" i="86"/>
  <c r="E586" i="86"/>
  <c r="E585" i="86"/>
  <c r="E584" i="86"/>
  <c r="E583" i="86"/>
  <c r="E582" i="86"/>
  <c r="E581" i="86"/>
  <c r="E580" i="86"/>
  <c r="E579" i="86"/>
  <c r="E578" i="86"/>
  <c r="E577" i="86"/>
  <c r="E576" i="86"/>
  <c r="E575" i="86"/>
  <c r="E574" i="86"/>
  <c r="E573" i="86"/>
  <c r="E572" i="86"/>
  <c r="E571" i="86"/>
  <c r="E570" i="86"/>
  <c r="E569" i="86"/>
  <c r="E568" i="86"/>
  <c r="E567" i="86"/>
  <c r="E566" i="86"/>
  <c r="E565" i="86"/>
  <c r="E564" i="86"/>
  <c r="E563" i="86"/>
  <c r="E562" i="86"/>
  <c r="E561" i="86"/>
  <c r="E560" i="86"/>
  <c r="E559" i="86"/>
  <c r="E558" i="86"/>
  <c r="E557" i="86"/>
  <c r="E556" i="86"/>
  <c r="E555" i="86"/>
  <c r="E554" i="86"/>
  <c r="E553" i="86"/>
  <c r="E552" i="86"/>
  <c r="E551" i="86"/>
  <c r="E550" i="86"/>
  <c r="E549" i="86"/>
  <c r="E548" i="86"/>
  <c r="E547" i="86"/>
  <c r="E546" i="86"/>
  <c r="E545" i="86"/>
  <c r="E544" i="86"/>
  <c r="E543" i="86"/>
  <c r="E542" i="86"/>
  <c r="E541" i="86"/>
  <c r="E540" i="86"/>
  <c r="E539" i="86"/>
  <c r="E538" i="86"/>
  <c r="E537" i="86"/>
  <c r="E536" i="86"/>
  <c r="E535" i="86"/>
  <c r="E534" i="86"/>
  <c r="E533" i="86"/>
  <c r="E532" i="86"/>
  <c r="E531" i="86"/>
  <c r="E530" i="86"/>
  <c r="E529" i="86"/>
  <c r="E528" i="86"/>
  <c r="E527" i="86"/>
  <c r="E526" i="86"/>
  <c r="E525" i="86"/>
  <c r="E524" i="86"/>
  <c r="E523" i="86"/>
  <c r="E522" i="86"/>
  <c r="E521" i="86"/>
  <c r="E520" i="86"/>
  <c r="E519" i="86"/>
  <c r="E518" i="86"/>
  <c r="E517" i="86"/>
  <c r="E516" i="86"/>
  <c r="E515" i="86"/>
  <c r="E514" i="86"/>
  <c r="E513" i="86"/>
  <c r="E512" i="86"/>
  <c r="E511" i="86"/>
  <c r="E510" i="86"/>
  <c r="E509" i="86"/>
  <c r="E508" i="86"/>
  <c r="E507" i="86"/>
  <c r="E506" i="86"/>
  <c r="E505" i="86"/>
  <c r="E504" i="86"/>
  <c r="E503" i="86"/>
  <c r="E502" i="86"/>
  <c r="E501" i="86"/>
  <c r="E500" i="86"/>
  <c r="E499" i="86"/>
  <c r="E498" i="86"/>
  <c r="E497" i="86"/>
  <c r="E496" i="86"/>
  <c r="E495" i="86"/>
  <c r="E494" i="86"/>
  <c r="E493" i="86"/>
  <c r="E492" i="86"/>
  <c r="E491" i="86"/>
  <c r="E490" i="86"/>
  <c r="E489" i="86"/>
  <c r="E488" i="86"/>
  <c r="E487" i="86"/>
  <c r="E486" i="86"/>
  <c r="E485" i="86"/>
  <c r="E484" i="86"/>
  <c r="E483" i="86"/>
  <c r="E482" i="86"/>
  <c r="E481" i="86"/>
  <c r="E480" i="86"/>
  <c r="E479" i="86"/>
  <c r="E478" i="86"/>
  <c r="E477" i="86"/>
  <c r="E476" i="86"/>
  <c r="E475" i="86"/>
  <c r="E474" i="86"/>
  <c r="E473" i="86"/>
  <c r="E472" i="86"/>
  <c r="E471" i="86"/>
  <c r="E470" i="86"/>
  <c r="E469" i="86"/>
  <c r="E468" i="86"/>
  <c r="E467" i="86"/>
  <c r="E466" i="86"/>
  <c r="E465" i="86"/>
  <c r="E464" i="86"/>
  <c r="E463" i="86"/>
  <c r="E462" i="86"/>
  <c r="E461" i="86"/>
  <c r="E460" i="86"/>
  <c r="E459" i="86"/>
  <c r="E458" i="86"/>
  <c r="E457" i="86"/>
  <c r="E456" i="86"/>
  <c r="E455" i="86"/>
  <c r="E454" i="86"/>
  <c r="E453" i="86"/>
  <c r="E452" i="86"/>
  <c r="E451" i="86"/>
  <c r="E450" i="86"/>
  <c r="E449" i="86"/>
  <c r="E448" i="86"/>
  <c r="E447" i="86"/>
  <c r="E446" i="86"/>
  <c r="E445" i="86"/>
  <c r="E444" i="86"/>
  <c r="E443" i="86"/>
  <c r="E442" i="86"/>
  <c r="E441" i="86"/>
  <c r="E440" i="86"/>
  <c r="E439" i="86"/>
  <c r="E438" i="86"/>
  <c r="E437" i="86"/>
  <c r="E436" i="86"/>
  <c r="E435" i="86"/>
  <c r="E434" i="86"/>
  <c r="E433" i="86"/>
  <c r="E432" i="86"/>
  <c r="E431" i="86"/>
  <c r="E430" i="86"/>
  <c r="E429" i="86"/>
  <c r="E428" i="86"/>
  <c r="E427" i="86"/>
  <c r="E426" i="86"/>
  <c r="E425" i="86"/>
  <c r="E424" i="86"/>
  <c r="E423" i="86"/>
  <c r="E422" i="86"/>
  <c r="E421" i="86"/>
  <c r="E420" i="86"/>
  <c r="E419" i="86"/>
  <c r="E418" i="86"/>
  <c r="E417" i="86"/>
  <c r="E416" i="86"/>
  <c r="E415" i="86"/>
  <c r="E414" i="86"/>
  <c r="E413" i="86"/>
  <c r="E412" i="86"/>
  <c r="E411" i="86"/>
  <c r="E410" i="86"/>
  <c r="E409" i="86"/>
  <c r="E408" i="86"/>
  <c r="E407" i="86"/>
  <c r="E406" i="86"/>
  <c r="E405" i="86"/>
  <c r="E404" i="86"/>
  <c r="E403" i="86"/>
  <c r="E402" i="86"/>
  <c r="E401" i="86"/>
  <c r="E400" i="86"/>
  <c r="E399" i="86"/>
  <c r="E398" i="86"/>
  <c r="E397" i="86"/>
  <c r="E396" i="86"/>
  <c r="E395" i="86"/>
  <c r="E394" i="86"/>
  <c r="E393" i="86"/>
  <c r="E392" i="86"/>
  <c r="E391" i="86"/>
  <c r="E390" i="86"/>
  <c r="E389" i="86"/>
  <c r="E388" i="86"/>
  <c r="E387" i="86"/>
  <c r="E386" i="86"/>
  <c r="E385" i="86"/>
  <c r="E384" i="86"/>
  <c r="E383" i="86"/>
  <c r="E382" i="86"/>
  <c r="E381" i="86"/>
  <c r="E380" i="86"/>
  <c r="E379" i="86"/>
  <c r="E378" i="86"/>
  <c r="E377" i="86"/>
  <c r="E376" i="86"/>
  <c r="E375" i="86"/>
  <c r="E374" i="86"/>
  <c r="E373" i="86"/>
  <c r="E372" i="86"/>
  <c r="E371" i="86"/>
  <c r="E370" i="86"/>
  <c r="E369" i="86"/>
  <c r="E368" i="86"/>
  <c r="E367" i="86"/>
  <c r="E366" i="86"/>
  <c r="E365" i="86"/>
  <c r="E364" i="86"/>
  <c r="E363" i="86"/>
  <c r="E362" i="86"/>
  <c r="E361" i="86"/>
  <c r="E360" i="86"/>
  <c r="E359" i="86"/>
  <c r="E358" i="86"/>
  <c r="E357" i="86"/>
  <c r="E356" i="86"/>
  <c r="E355" i="86"/>
  <c r="E354" i="86"/>
  <c r="E353" i="86"/>
  <c r="E352" i="86"/>
  <c r="E351" i="86"/>
  <c r="E350" i="86"/>
  <c r="E349" i="86"/>
  <c r="E348" i="86"/>
  <c r="E347" i="86"/>
  <c r="E346" i="86"/>
  <c r="E345" i="86"/>
  <c r="E344" i="86"/>
  <c r="E343" i="86"/>
  <c r="E342" i="86"/>
  <c r="E341" i="86"/>
  <c r="E340" i="86"/>
  <c r="E339" i="86"/>
  <c r="E338" i="86"/>
  <c r="E337" i="86"/>
  <c r="E336" i="86"/>
  <c r="E335" i="86"/>
  <c r="E334" i="86"/>
  <c r="E333" i="86"/>
  <c r="E332" i="86"/>
  <c r="E331" i="86"/>
  <c r="E330" i="86"/>
  <c r="E329" i="86"/>
  <c r="E328" i="86"/>
  <c r="E327" i="86"/>
  <c r="E326" i="86"/>
  <c r="E325" i="86"/>
  <c r="E324" i="86"/>
  <c r="E323" i="86"/>
  <c r="E322" i="86"/>
  <c r="E321" i="86"/>
  <c r="E320" i="86"/>
  <c r="E319" i="86"/>
  <c r="E318" i="86"/>
  <c r="E317" i="86"/>
  <c r="E316" i="86"/>
  <c r="E315" i="86"/>
  <c r="E314" i="86"/>
  <c r="E313" i="86"/>
  <c r="E312" i="86"/>
  <c r="E311" i="86"/>
  <c r="E310" i="86"/>
  <c r="E309" i="86"/>
  <c r="E308" i="86"/>
  <c r="E307" i="86"/>
  <c r="E306" i="86"/>
  <c r="E305" i="86"/>
  <c r="E304" i="86"/>
  <c r="E303" i="86"/>
  <c r="E302" i="86"/>
  <c r="E301" i="86"/>
  <c r="E300" i="86"/>
  <c r="E299" i="86"/>
  <c r="E298" i="86"/>
  <c r="E297" i="86"/>
  <c r="E296" i="86"/>
  <c r="E295" i="86"/>
  <c r="E294" i="86"/>
  <c r="E293" i="86"/>
  <c r="E292" i="86"/>
  <c r="E291" i="86"/>
  <c r="E290" i="86"/>
  <c r="E289" i="86"/>
  <c r="E288" i="86"/>
  <c r="E287" i="86"/>
  <c r="E286" i="86"/>
  <c r="E285" i="86"/>
  <c r="E284" i="86"/>
  <c r="E283" i="86"/>
  <c r="E282" i="86"/>
  <c r="E281" i="86"/>
  <c r="E280" i="86"/>
  <c r="E279" i="86"/>
  <c r="E278" i="86"/>
  <c r="E277" i="86"/>
  <c r="E276" i="86"/>
  <c r="E275" i="86"/>
  <c r="E274" i="86"/>
  <c r="E273" i="86"/>
  <c r="E272" i="86"/>
  <c r="E271" i="86"/>
  <c r="E270" i="86"/>
  <c r="E269" i="86"/>
  <c r="E268" i="86"/>
  <c r="E267" i="86"/>
  <c r="E266" i="86"/>
  <c r="E265" i="86"/>
  <c r="E264" i="86"/>
  <c r="E263" i="86"/>
  <c r="E262" i="86"/>
  <c r="E261" i="86"/>
  <c r="E260" i="86"/>
  <c r="E259" i="86"/>
  <c r="E258" i="86"/>
  <c r="E257" i="86"/>
  <c r="E256" i="86"/>
  <c r="E255" i="86"/>
  <c r="E254" i="86"/>
  <c r="E253" i="86"/>
  <c r="E252" i="86"/>
  <c r="E251" i="86"/>
  <c r="E250" i="86"/>
  <c r="E249" i="86"/>
  <c r="E248" i="86"/>
  <c r="E247" i="86"/>
  <c r="E246" i="86"/>
  <c r="E245" i="86"/>
  <c r="E244" i="86"/>
  <c r="E243" i="86"/>
  <c r="E242" i="86"/>
  <c r="E241" i="86"/>
  <c r="E240" i="86"/>
  <c r="E239" i="86"/>
  <c r="E238" i="86"/>
  <c r="E237" i="86"/>
  <c r="E236" i="86"/>
  <c r="E235" i="86"/>
  <c r="E234" i="86"/>
  <c r="E233" i="86"/>
  <c r="E232" i="86"/>
  <c r="E231" i="86"/>
  <c r="E230" i="86"/>
  <c r="E229" i="86"/>
  <c r="E228" i="86"/>
  <c r="E227" i="86"/>
  <c r="E226" i="86"/>
  <c r="E225" i="86"/>
  <c r="E224" i="86"/>
  <c r="E223" i="86"/>
  <c r="E222" i="86"/>
  <c r="E221" i="86"/>
  <c r="E220" i="86"/>
  <c r="E219" i="86"/>
  <c r="E218" i="86"/>
  <c r="E217" i="86"/>
  <c r="E216" i="86"/>
  <c r="E215" i="86"/>
  <c r="E214" i="86"/>
  <c r="E213" i="86"/>
  <c r="E212" i="86"/>
  <c r="E211" i="86"/>
  <c r="E210" i="86"/>
  <c r="E209" i="86"/>
  <c r="E208" i="86"/>
  <c r="E207" i="86"/>
  <c r="E206" i="86"/>
  <c r="E205" i="86"/>
  <c r="E204" i="86"/>
  <c r="E203" i="86"/>
  <c r="E202" i="86"/>
  <c r="E201" i="86"/>
  <c r="E200" i="86"/>
  <c r="E199" i="86"/>
  <c r="E198" i="86"/>
  <c r="E197" i="86"/>
  <c r="E196" i="86"/>
  <c r="E195" i="86"/>
  <c r="E194" i="86"/>
  <c r="E193" i="86"/>
  <c r="E192" i="86"/>
  <c r="E191" i="86"/>
  <c r="E190" i="86"/>
  <c r="E189" i="86"/>
  <c r="E188" i="86"/>
  <c r="E187" i="86"/>
  <c r="E186" i="86"/>
  <c r="E185" i="86"/>
  <c r="E184" i="86"/>
  <c r="E183" i="86"/>
  <c r="E182" i="86"/>
  <c r="E181" i="86"/>
  <c r="E180" i="86"/>
  <c r="E179" i="86"/>
  <c r="E178" i="86"/>
  <c r="E177" i="86"/>
  <c r="E176" i="86"/>
  <c r="E175" i="86"/>
  <c r="E174" i="86"/>
  <c r="E173" i="86"/>
  <c r="E172" i="86"/>
  <c r="E171" i="86"/>
  <c r="E170" i="86"/>
  <c r="E169" i="86"/>
  <c r="E168" i="86"/>
  <c r="E167" i="86"/>
  <c r="E166" i="86"/>
  <c r="E165" i="86"/>
  <c r="E164" i="86"/>
  <c r="E163" i="86"/>
  <c r="E162" i="86"/>
  <c r="E161" i="86"/>
  <c r="E160" i="86"/>
  <c r="E159" i="86"/>
  <c r="E158" i="86"/>
  <c r="E157" i="86"/>
  <c r="E156" i="86"/>
  <c r="E155" i="86"/>
  <c r="E154" i="86"/>
  <c r="E153" i="86"/>
  <c r="E152" i="86"/>
  <c r="E151" i="86"/>
  <c r="E150" i="86"/>
  <c r="E149" i="86"/>
  <c r="E148" i="86"/>
  <c r="E147" i="86"/>
  <c r="E146" i="86"/>
  <c r="E145" i="86"/>
  <c r="E144" i="86"/>
  <c r="E143" i="86"/>
  <c r="E142" i="86"/>
  <c r="E141" i="86"/>
  <c r="E140" i="86"/>
  <c r="E139" i="86"/>
  <c r="E138" i="86"/>
  <c r="E137" i="86"/>
  <c r="E136" i="86"/>
  <c r="E135" i="86"/>
  <c r="E134" i="86"/>
  <c r="E133" i="86"/>
  <c r="E132" i="86"/>
  <c r="E131" i="86"/>
  <c r="E130" i="86"/>
  <c r="E129" i="86"/>
  <c r="E128" i="86"/>
  <c r="E127" i="86"/>
  <c r="E126" i="86"/>
  <c r="E125" i="86"/>
  <c r="E124" i="86"/>
  <c r="E123" i="86"/>
  <c r="E122" i="86"/>
  <c r="E121" i="86"/>
  <c r="E120" i="86"/>
  <c r="E119" i="86"/>
  <c r="E118" i="86"/>
  <c r="E117" i="86"/>
  <c r="E116" i="86"/>
  <c r="E115" i="86"/>
  <c r="E114" i="86"/>
  <c r="E113" i="86"/>
  <c r="E112" i="86"/>
  <c r="E111" i="86"/>
  <c r="E110" i="86"/>
  <c r="E109" i="86"/>
  <c r="E108" i="86"/>
  <c r="E107" i="86"/>
  <c r="E106" i="86"/>
  <c r="E105" i="86"/>
  <c r="E104" i="86"/>
  <c r="E103" i="86"/>
  <c r="E102" i="86"/>
  <c r="E101" i="86"/>
  <c r="E100" i="86"/>
  <c r="E99" i="86"/>
  <c r="E98" i="86"/>
  <c r="E97" i="86"/>
  <c r="E96" i="86"/>
  <c r="E95" i="86"/>
  <c r="E94" i="86"/>
  <c r="E93" i="86"/>
  <c r="E92" i="86"/>
  <c r="E91" i="86"/>
  <c r="E90" i="86"/>
  <c r="E89" i="86"/>
  <c r="E88" i="86"/>
  <c r="E87" i="86"/>
  <c r="E86" i="86"/>
  <c r="E85" i="86"/>
  <c r="E84" i="86"/>
  <c r="E83" i="86"/>
  <c r="E82" i="86"/>
  <c r="E81" i="86"/>
  <c r="E80" i="86"/>
  <c r="E79" i="86"/>
  <c r="E78" i="86"/>
  <c r="E77" i="86"/>
  <c r="E76" i="86"/>
  <c r="E75" i="86"/>
  <c r="E74" i="86"/>
  <c r="E73" i="86"/>
  <c r="E72" i="86"/>
  <c r="E71" i="86"/>
  <c r="E70" i="86"/>
  <c r="E69" i="86"/>
  <c r="E68" i="86"/>
  <c r="E67" i="86"/>
  <c r="E66" i="86"/>
  <c r="E65" i="86"/>
  <c r="E64" i="86"/>
  <c r="E63" i="86"/>
  <c r="E62" i="86"/>
  <c r="E61" i="86"/>
  <c r="E60" i="86"/>
  <c r="E59" i="86"/>
  <c r="E58" i="86"/>
  <c r="E57" i="86"/>
  <c r="E56" i="86"/>
  <c r="E55" i="86"/>
  <c r="E54" i="86"/>
  <c r="E53" i="86"/>
  <c r="E52" i="86"/>
  <c r="E51" i="86"/>
  <c r="E50" i="86"/>
  <c r="E49" i="86"/>
  <c r="E48" i="86"/>
  <c r="E47" i="86"/>
  <c r="E46" i="86"/>
  <c r="E45" i="86"/>
  <c r="E44" i="86"/>
  <c r="E43" i="86"/>
  <c r="E42" i="86"/>
  <c r="E41" i="86"/>
  <c r="E40" i="86"/>
  <c r="E39" i="86"/>
  <c r="E38" i="86"/>
  <c r="E37" i="86"/>
  <c r="E36" i="86"/>
  <c r="E35" i="86"/>
  <c r="E34" i="86"/>
  <c r="E33" i="86"/>
  <c r="E32" i="86"/>
  <c r="E31" i="86"/>
  <c r="E30" i="86"/>
  <c r="E29" i="86"/>
  <c r="E28" i="86"/>
  <c r="E27" i="86"/>
  <c r="E26" i="86"/>
  <c r="E25" i="86"/>
  <c r="E24" i="86"/>
  <c r="E23" i="86"/>
  <c r="E22" i="86"/>
  <c r="E21" i="86"/>
  <c r="E20" i="86"/>
  <c r="E19" i="86"/>
  <c r="E18" i="86"/>
  <c r="E17" i="86"/>
  <c r="E16" i="86"/>
  <c r="E15" i="86"/>
  <c r="E14" i="86"/>
  <c r="E13" i="86"/>
  <c r="E12" i="86"/>
  <c r="E11" i="86"/>
  <c r="E10" i="86"/>
  <c r="E9" i="86"/>
  <c r="E8" i="86"/>
  <c r="E7" i="86"/>
  <c r="E6" i="86"/>
  <c r="E5" i="86"/>
  <c r="D20" i="70"/>
  <c r="G20" i="70" l="1"/>
  <c r="F20" i="70"/>
  <c r="E20" i="70"/>
  <c r="F6" i="45" l="1"/>
  <c r="K6" i="47" l="1"/>
  <c r="AC49" i="47"/>
  <c r="AC37" i="47" l="1"/>
  <c r="AC38" i="47"/>
  <c r="AC39" i="47"/>
  <c r="AC40" i="47"/>
  <c r="AC41" i="47"/>
  <c r="AC42" i="47"/>
  <c r="AC43" i="47"/>
  <c r="AC44" i="47"/>
  <c r="AC45" i="47"/>
  <c r="AC46" i="47"/>
  <c r="AC47" i="47"/>
  <c r="AC48" i="47"/>
  <c r="AC36" i="47"/>
  <c r="T21" i="47"/>
  <c r="T34" i="47"/>
  <c r="T22" i="47"/>
  <c r="T23" i="47"/>
  <c r="T24" i="47"/>
  <c r="T25" i="47"/>
  <c r="T26" i="47"/>
  <c r="T27" i="47"/>
  <c r="T28" i="47"/>
  <c r="T29" i="47"/>
  <c r="T30" i="47"/>
  <c r="T31" i="47"/>
  <c r="T32" i="47"/>
  <c r="T33" i="47"/>
  <c r="K7" i="47"/>
  <c r="K8" i="47"/>
  <c r="K9" i="47"/>
  <c r="K10" i="47"/>
  <c r="K11" i="47"/>
  <c r="K12" i="47"/>
  <c r="K13" i="47"/>
  <c r="K14" i="47"/>
  <c r="K15" i="47"/>
  <c r="K16" i="47"/>
  <c r="K17" i="47"/>
  <c r="K18" i="47"/>
  <c r="K19" i="47"/>
  <c r="F7" i="45"/>
  <c r="F8" i="45"/>
  <c r="F9" i="45"/>
  <c r="F10" i="45"/>
  <c r="F11" i="45"/>
  <c r="F12" i="45"/>
  <c r="F13" i="45"/>
  <c r="F14" i="45"/>
  <c r="F15" i="45"/>
  <c r="F16" i="45"/>
  <c r="F17" i="45"/>
  <c r="F18" i="45"/>
  <c r="F19" i="45"/>
  <c r="F20" i="45"/>
  <c r="F21" i="45"/>
  <c r="F22" i="45"/>
  <c r="F23" i="45"/>
  <c r="F24" i="45"/>
  <c r="F25" i="45"/>
  <c r="F26" i="45"/>
  <c r="F27" i="45"/>
  <c r="F28" i="45"/>
  <c r="F29" i="45"/>
  <c r="F30" i="45"/>
  <c r="F31" i="45"/>
  <c r="F32" i="45"/>
  <c r="F33" i="45"/>
  <c r="F34" i="45"/>
  <c r="F35" i="45"/>
  <c r="F36" i="45"/>
  <c r="F37" i="45"/>
  <c r="F38" i="45"/>
  <c r="F39" i="45"/>
  <c r="F40" i="45"/>
  <c r="F41" i="45"/>
  <c r="F42" i="45"/>
  <c r="F43" i="45"/>
  <c r="F44" i="45"/>
  <c r="F45" i="45"/>
  <c r="F46" i="45"/>
  <c r="F47" i="45"/>
  <c r="F48" i="45"/>
  <c r="F49" i="45"/>
  <c r="F50" i="45"/>
  <c r="F51" i="45"/>
  <c r="F52" i="45"/>
  <c r="F53" i="45"/>
  <c r="F54" i="45"/>
  <c r="F55" i="45"/>
  <c r="F56" i="45"/>
  <c r="F57" i="45"/>
  <c r="F58" i="45"/>
  <c r="F59" i="45"/>
  <c r="F60" i="45"/>
  <c r="F61" i="45"/>
  <c r="F62" i="45"/>
  <c r="F63" i="45"/>
  <c r="F64" i="45"/>
  <c r="F65" i="45"/>
  <c r="F66" i="45"/>
  <c r="F67" i="45"/>
  <c r="F68" i="45"/>
  <c r="F69" i="45"/>
  <c r="F70" i="45"/>
  <c r="F71" i="45"/>
  <c r="F72" i="45"/>
  <c r="F73" i="45"/>
  <c r="F74" i="45"/>
  <c r="F75" i="45"/>
  <c r="F76" i="45"/>
  <c r="F77" i="45"/>
  <c r="F78" i="45"/>
  <c r="F79" i="45"/>
  <c r="F80" i="45"/>
  <c r="F81" i="45"/>
  <c r="F82" i="45"/>
  <c r="F83" i="45"/>
  <c r="F84" i="45"/>
  <c r="F85" i="45"/>
  <c r="F86" i="45"/>
  <c r="F87" i="45"/>
  <c r="F88" i="45"/>
  <c r="F89" i="45"/>
  <c r="F90" i="45"/>
  <c r="F91" i="45"/>
  <c r="F92" i="45"/>
  <c r="F93" i="45"/>
  <c r="F94" i="45"/>
  <c r="F95" i="45"/>
  <c r="F96" i="45"/>
  <c r="F97" i="45"/>
  <c r="F98" i="45"/>
  <c r="F99" i="45"/>
  <c r="F100" i="45"/>
  <c r="F101" i="45"/>
  <c r="F102" i="45"/>
  <c r="F103" i="45"/>
  <c r="F104" i="45"/>
  <c r="F105" i="45"/>
  <c r="F106" i="45"/>
  <c r="F107" i="45"/>
  <c r="F108" i="45"/>
  <c r="F109" i="45"/>
  <c r="F110" i="45"/>
  <c r="F111" i="45"/>
  <c r="F112" i="45"/>
  <c r="F113" i="45"/>
  <c r="F114" i="45"/>
  <c r="F115" i="45"/>
  <c r="F116" i="45"/>
  <c r="F117" i="45"/>
  <c r="F118" i="45"/>
  <c r="F119" i="45"/>
  <c r="F120" i="45"/>
  <c r="F121" i="45"/>
  <c r="F122" i="45"/>
  <c r="F123" i="45"/>
  <c r="F124" i="45"/>
  <c r="F125" i="45"/>
  <c r="F126" i="45"/>
  <c r="F127" i="45"/>
  <c r="F128" i="45"/>
  <c r="F129" i="45"/>
  <c r="F130" i="45"/>
  <c r="F131" i="45"/>
  <c r="F132" i="45"/>
  <c r="F133" i="45"/>
  <c r="F134" i="45"/>
  <c r="F135" i="45"/>
  <c r="F136" i="45"/>
  <c r="F137" i="45"/>
  <c r="F138" i="45"/>
  <c r="F139" i="45"/>
  <c r="F140" i="45"/>
  <c r="F141" i="45"/>
  <c r="F142" i="45"/>
  <c r="F143" i="45"/>
  <c r="F144" i="45"/>
  <c r="F145" i="45"/>
  <c r="F146" i="45"/>
  <c r="F147" i="45"/>
  <c r="F148" i="45"/>
  <c r="F149" i="45"/>
  <c r="F150" i="45"/>
  <c r="F151" i="45"/>
  <c r="F152" i="45"/>
  <c r="F153" i="45"/>
  <c r="F154" i="45"/>
  <c r="F155" i="45"/>
  <c r="F156" i="45"/>
  <c r="D34" i="46"/>
  <c r="D33" i="46"/>
  <c r="D32" i="46"/>
  <c r="D31" i="46"/>
  <c r="D30" i="46"/>
  <c r="D29" i="46"/>
  <c r="D28" i="46"/>
  <c r="D27" i="46"/>
  <c r="D26" i="46"/>
  <c r="D25" i="46"/>
  <c r="D24" i="46"/>
  <c r="D23" i="46"/>
  <c r="D22" i="46"/>
  <c r="D21" i="46"/>
  <c r="D20" i="46"/>
  <c r="D19" i="46"/>
  <c r="D18" i="46"/>
  <c r="D17" i="46"/>
  <c r="D16" i="46"/>
  <c r="D15" i="46"/>
  <c r="D14" i="46"/>
  <c r="D13" i="46"/>
  <c r="D12" i="46"/>
  <c r="D11" i="46"/>
  <c r="D10" i="46"/>
  <c r="D9" i="46"/>
  <c r="D8" i="46"/>
  <c r="D7" i="46"/>
  <c r="D6" i="46"/>
  <c r="D5" i="46"/>
  <c r="B6" i="40" l="1"/>
  <c r="B7" i="40"/>
  <c r="B8" i="40"/>
  <c r="B9" i="40"/>
  <c r="B10" i="40"/>
  <c r="B11" i="40"/>
  <c r="B5" i="40"/>
  <c r="D11" i="6" l="1"/>
  <c r="D10" i="6"/>
  <c r="D9" i="6"/>
  <c r="D8" i="6"/>
  <c r="D7" i="6"/>
  <c r="D6" i="6"/>
  <c r="D5"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<sst xmlns="http://schemas.openxmlformats.org/spreadsheetml/2006/main" count="4042" uniqueCount="1049">
  <si>
    <t>Source</t>
  </si>
  <si>
    <t>Share</t>
  </si>
  <si>
    <t>Oil</t>
  </si>
  <si>
    <t>Natural gas</t>
  </si>
  <si>
    <t>Coal</t>
  </si>
  <si>
    <t>Hydro</t>
  </si>
  <si>
    <t>Nuclear</t>
  </si>
  <si>
    <t>Wind, solar, etc.</t>
  </si>
  <si>
    <t>Biofuel &amp; waste</t>
  </si>
  <si>
    <t>Industry</t>
  </si>
  <si>
    <t>Transport</t>
  </si>
  <si>
    <t>Residential</t>
  </si>
  <si>
    <t>Commertial and services</t>
  </si>
  <si>
    <t>Non-energy use</t>
  </si>
  <si>
    <t>Other</t>
  </si>
  <si>
    <t>Country</t>
  </si>
  <si>
    <t>Argentina</t>
  </si>
  <si>
    <t>Barbados</t>
  </si>
  <si>
    <t>Belize</t>
  </si>
  <si>
    <t>Bolivia</t>
  </si>
  <si>
    <t>Brazil</t>
  </si>
  <si>
    <t>Chile</t>
  </si>
  <si>
    <t>Colombia</t>
  </si>
  <si>
    <t>Costa Rica</t>
  </si>
  <si>
    <t>Ecuador</t>
  </si>
  <si>
    <t>El Salvador</t>
  </si>
  <si>
    <t>Guatemala</t>
  </si>
  <si>
    <t>Guyana</t>
  </si>
  <si>
    <t>Haiti</t>
  </si>
  <si>
    <t>Honduras</t>
  </si>
  <si>
    <t>Jamaica</t>
  </si>
  <si>
    <t>Mexico</t>
  </si>
  <si>
    <t>Nicaragua</t>
  </si>
  <si>
    <t>Panama</t>
  </si>
  <si>
    <t>Paraguay</t>
  </si>
  <si>
    <t>Peru</t>
  </si>
  <si>
    <t>Dominican Republic</t>
  </si>
  <si>
    <t>Suriname</t>
  </si>
  <si>
    <t>Trinidad and Tobago</t>
  </si>
  <si>
    <t>Uruguay</t>
  </si>
  <si>
    <t>Venezuela</t>
  </si>
  <si>
    <t>Latin America and the Caribbean</t>
  </si>
  <si>
    <r>
      <rPr>
        <b/>
        <sz val="11"/>
        <color theme="1"/>
        <rFont val="Gotham Book"/>
      </rPr>
      <t>Note:</t>
    </r>
    <r>
      <rPr>
        <sz val="11"/>
        <color theme="1"/>
        <rFont val="Gotham Book"/>
      </rPr>
      <t xml:space="preserve"> Access to electricity is primarily defined as a household's connection to an electricity source, whether through the grid (on-grid) or isolated solutions (off-grid), such as individual or communal solar/diesel systems.</t>
    </r>
  </si>
  <si>
    <t>Region</t>
  </si>
  <si>
    <t>Year</t>
  </si>
  <si>
    <t>Hydropower and other renewables</t>
  </si>
  <si>
    <t xml:space="preserve">Nuclear </t>
  </si>
  <si>
    <t>Europe</t>
  </si>
  <si>
    <t>Oceania</t>
  </si>
  <si>
    <t>North America</t>
  </si>
  <si>
    <t>Asia</t>
  </si>
  <si>
    <t>Africa</t>
  </si>
  <si>
    <t>Middle East</t>
  </si>
  <si>
    <r>
      <rPr>
        <b/>
        <sz val="11"/>
        <color theme="1"/>
        <rFont val="Gotham Book"/>
      </rPr>
      <t>Note:</t>
    </r>
    <r>
      <rPr>
        <sz val="11"/>
        <color theme="1"/>
        <rFont val="Gotham Book"/>
      </rPr>
      <t xml:space="preserve"> This figure shows gross power generation, broken down by fuel type. These values are then combined to calculate each fuel’s share of total generation. “Other renewables” include solar, wind, geothermal, biofuels, and waste, along with other renewable sources, while “fossil fuels” include coal, natural gas, and oil.</t>
    </r>
  </si>
  <si>
    <t>Figure 1.5. The role of critical minerals in Latin America and the Caribbean</t>
  </si>
  <si>
    <t xml:space="preserve">Critical Mineral </t>
  </si>
  <si>
    <t>Other LAC</t>
  </si>
  <si>
    <t>Silver</t>
  </si>
  <si>
    <t>Copper</t>
  </si>
  <si>
    <t>Lithium</t>
  </si>
  <si>
    <t>Tin</t>
  </si>
  <si>
    <t>Zinc</t>
  </si>
  <si>
    <t>Nickel</t>
  </si>
  <si>
    <t>Bauxite</t>
  </si>
  <si>
    <t>Graphite</t>
  </si>
  <si>
    <r>
      <rPr>
        <b/>
        <sz val="11"/>
        <color theme="1"/>
        <rFont val="Gotham Book"/>
      </rPr>
      <t>Note:</t>
    </r>
    <r>
      <rPr>
        <sz val="11"/>
        <color theme="1"/>
        <rFont val="Gotham Book"/>
      </rPr>
      <t xml:space="preserve"> This figure shows both production and mining reserves as a percentage of global values. Mining reserves refer to the economically mineable, verified portions of a mineral deposit that can be legally and profitably extracted at the time of reporting.</t>
    </r>
  </si>
  <si>
    <t>Figure 1.6  Projected variation in demand of selected critical minerals under alternative policy pathways for the global energy transition (%)</t>
  </si>
  <si>
    <t>Critical Minerals</t>
  </si>
  <si>
    <t>Stated Policies Scenario</t>
  </si>
  <si>
    <t>Announced Pledges Scenario</t>
  </si>
  <si>
    <t>Rare earths</t>
  </si>
  <si>
    <t>Data year</t>
  </si>
  <si>
    <t>Percentage of total paved roads</t>
  </si>
  <si>
    <t>Percentage of primary paved roads</t>
  </si>
  <si>
    <t>Percentage of secondary paved roads</t>
  </si>
  <si>
    <t>Percentage of tertiary paved roads</t>
  </si>
  <si>
    <t>Average LAC</t>
  </si>
  <si>
    <t>Average Developed Countries</t>
  </si>
  <si>
    <t>Income level</t>
  </si>
  <si>
    <t>City</t>
  </si>
  <si>
    <t>In BID? Yes = 1</t>
  </si>
  <si>
    <t>Latin America and Caribbean</t>
  </si>
  <si>
    <t>UMC</t>
  </si>
  <si>
    <t>Buenos Aires</t>
  </si>
  <si>
    <t>Córdoba</t>
  </si>
  <si>
    <t>Rosario</t>
  </si>
  <si>
    <t>Belo Horizonte</t>
  </si>
  <si>
    <t>Brasília</t>
  </si>
  <si>
    <t>Campinas</t>
  </si>
  <si>
    <t>Curitiba</t>
  </si>
  <si>
    <t>Fortaleza</t>
  </si>
  <si>
    <t>Porto Alegre</t>
  </si>
  <si>
    <t>Recife</t>
  </si>
  <si>
    <t>Rio de Janeiro</t>
  </si>
  <si>
    <t>Salvador</t>
  </si>
  <si>
    <t>São Paulo</t>
  </si>
  <si>
    <t>HIC</t>
  </si>
  <si>
    <t>Santiago</t>
  </si>
  <si>
    <t>Bogotá</t>
  </si>
  <si>
    <t>Cali</t>
  </si>
  <si>
    <t>Medellín</t>
  </si>
  <si>
    <t>San José</t>
  </si>
  <si>
    <t>Guayaquil</t>
  </si>
  <si>
    <t>Aguascalientes</t>
  </si>
  <si>
    <t>Ciudad de México</t>
  </si>
  <si>
    <t>Guadalajara</t>
  </si>
  <si>
    <t>Monterrey</t>
  </si>
  <si>
    <t>Puebla</t>
  </si>
  <si>
    <t>Querétaro</t>
  </si>
  <si>
    <t>San Luis Potosí</t>
  </si>
  <si>
    <t>Lima</t>
  </si>
  <si>
    <t>Montevideo</t>
  </si>
  <si>
    <t>France</t>
  </si>
  <si>
    <t>Europe and Central Asia</t>
  </si>
  <si>
    <t>Aix-Marseille Provence</t>
  </si>
  <si>
    <t>Bordeaux</t>
  </si>
  <si>
    <t>Lille</t>
  </si>
  <si>
    <t>Lyon</t>
  </si>
  <si>
    <t>Montpellier</t>
  </si>
  <si>
    <t>Nantes &amp; Saint-Nazaire</t>
  </si>
  <si>
    <t>Nice &amp; Cannes</t>
  </si>
  <si>
    <t>Paris</t>
  </si>
  <si>
    <t>Toulouse</t>
  </si>
  <si>
    <t>Germany</t>
  </si>
  <si>
    <t>Berlin-Brandenburg</t>
  </si>
  <si>
    <t>Munich</t>
  </si>
  <si>
    <t>Rhein-Main-Gebiet</t>
  </si>
  <si>
    <t>Rhein-Ruhr Region</t>
  </si>
  <si>
    <t>Greece</t>
  </si>
  <si>
    <t>Athens</t>
  </si>
  <si>
    <t>Thessaloniki</t>
  </si>
  <si>
    <t>Italy</t>
  </si>
  <si>
    <t>Bologna e Romagna</t>
  </si>
  <si>
    <t>Firenze e Tuscany</t>
  </si>
  <si>
    <t>Genova e Savona</t>
  </si>
  <si>
    <t>Milano e Lombardia</t>
  </si>
  <si>
    <t>Napoli e Campania</t>
  </si>
  <si>
    <t>Palermo e Trapani</t>
  </si>
  <si>
    <t>Roma e Lazio</t>
  </si>
  <si>
    <t>Torino e Asti</t>
  </si>
  <si>
    <t>Venezia</t>
  </si>
  <si>
    <t>Portugal</t>
  </si>
  <si>
    <t>Lisboa</t>
  </si>
  <si>
    <t>Porto</t>
  </si>
  <si>
    <t>Spain</t>
  </si>
  <si>
    <t>Barcelona</t>
  </si>
  <si>
    <t>Bilbao</t>
  </si>
  <si>
    <t>Burgos</t>
  </si>
  <si>
    <t>Granada</t>
  </si>
  <si>
    <t>Madrid</t>
  </si>
  <si>
    <t>Mallorca</t>
  </si>
  <si>
    <t>Málaga</t>
  </si>
  <si>
    <t>Sevilla</t>
  </si>
  <si>
    <t>Tenerife</t>
  </si>
  <si>
    <t>Valencia</t>
  </si>
  <si>
    <t>Vigo</t>
  </si>
  <si>
    <t>Zaragoza</t>
  </si>
  <si>
    <t>Turkey</t>
  </si>
  <si>
    <t>Adana - Mersin</t>
  </si>
  <si>
    <t>Ankara</t>
  </si>
  <si>
    <t>Antalya</t>
  </si>
  <si>
    <t>Bursa</t>
  </si>
  <si>
    <t>İstanbul</t>
  </si>
  <si>
    <t>İzmir-Aydın</t>
  </si>
  <si>
    <t>United Kingdom</t>
  </si>
  <si>
    <t>London and South East</t>
  </si>
  <si>
    <t>North West</t>
  </si>
  <si>
    <t>Scotland</t>
  </si>
  <si>
    <t>South West</t>
  </si>
  <si>
    <t>West Midlands</t>
  </si>
  <si>
    <t>Yorkshire</t>
  </si>
  <si>
    <r>
      <rPr>
        <b/>
        <sz val="11"/>
        <color theme="1"/>
        <rFont val="Gotham Book"/>
      </rPr>
      <t>Note:</t>
    </r>
    <r>
      <rPr>
        <sz val="11"/>
        <color theme="1"/>
        <rFont val="Gotham Book"/>
      </rPr>
      <t xml:space="preserve"> Safely managed sanitation facilities are defined as improved sanitation facilities that are not shared with other households and where excreta are safely disposed of in situ or transported and treated offsite.</t>
    </r>
  </si>
  <si>
    <t>Figure 1.12. Investment gaps in infrastructure in LAC</t>
  </si>
  <si>
    <t>Sector</t>
  </si>
  <si>
    <t>New infrastructure needs (2019-2030, USD billion)</t>
  </si>
  <si>
    <t>Maintenance and asset replacement (2019-2030, USD billion)</t>
  </si>
  <si>
    <t>Total investment as a percentage of regional GDP</t>
  </si>
  <si>
    <t>Transportation</t>
  </si>
  <si>
    <t>Electricity</t>
  </si>
  <si>
    <t>Water and Sanitation</t>
  </si>
  <si>
    <t>Telecommunication</t>
  </si>
  <si>
    <t>Total</t>
  </si>
  <si>
    <r>
      <rPr>
        <b/>
        <sz val="11"/>
        <color rgb="FF000000"/>
        <rFont val="Gotham Book"/>
      </rPr>
      <t>Note</t>
    </r>
    <r>
      <rPr>
        <sz val="11"/>
        <color rgb="FF000000"/>
        <rFont val="Gotham Book"/>
      </rPr>
      <t>: Details regarding these figures can be found on this interactive page: https://interactive-publications.iadb.org/La-brecha-de-infraestructura-en-America-Latina-y-el-Caribe.</t>
    </r>
  </si>
  <si>
    <t>Figure 2.1. Mortality rate, under-5 (per 1,000 live births)</t>
  </si>
  <si>
    <t>OECD Members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</si>
  <si>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</si>
  <si>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</si>
  <si>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</si>
  <si>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</si>
  <si>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</si>
  <si>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</si>
  <si>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</si>
  <si>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</si>
  <si>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</si>
  <si>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</si>
  <si>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</si>
  <si>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</si>
  <si>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</si>
  <si>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</si>
  <si>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</si>
  <si>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</si>
  <si>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</si>
  <si>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</si>
  <si>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</si>
  <si>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</si>
  <si>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</si>
  <si>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</si>
  <si>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</si>
  <si>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</si>
  <si>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</si>
  <si>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</si>
  <si>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</si>
  <si>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</si>
  <si>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</si>
  <si>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</si>
  <si>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</si>
  <si>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</si>
  <si>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</si>
  <si>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</si>
  <si>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Figure 2.2. Mortality rate, neonatal (per 1,000 live births)</t>
  </si>
  <si>
    <t>Figure 2.3  Life expectancy and health life expectancy at age 60</t>
  </si>
  <si>
    <t>Cause of death or injury</t>
  </si>
  <si>
    <t>Communicable, maternal, neonatal, and nutritional diseases</t>
  </si>
  <si>
    <t>Injuries</t>
  </si>
  <si>
    <t>Non-communicable diseases</t>
  </si>
  <si>
    <t>Note: XXXXXXXXXXXXXXXXXXXXXX.</t>
  </si>
  <si>
    <t>Figure 2.5. Population living more than 30 minutes (driving) from a primary health care center in Latin America and the Caribbean</t>
  </si>
  <si>
    <t>Figure 2.6  Care cascade for hypertension</t>
  </si>
  <si>
    <t>%</t>
  </si>
  <si>
    <t>Blood pressure ever measured</t>
  </si>
  <si>
    <t>Diagnosed</t>
  </si>
  <si>
    <t>Treated</t>
  </si>
  <si>
    <t>Controlled</t>
  </si>
  <si>
    <t xml:space="preserve">Share of people with hypertension </t>
  </si>
  <si>
    <r>
      <rPr>
        <b/>
        <sz val="11"/>
        <color theme="1"/>
        <rFont val="Gotham Book"/>
      </rPr>
      <t xml:space="preserve">Note: </t>
    </r>
    <r>
      <rPr>
        <sz val="11"/>
        <color theme="1"/>
        <rFont val="Gotham Book"/>
      </rPr>
      <t>Based on data from 10 countries in LAC, various years.</t>
    </r>
  </si>
  <si>
    <t>Math</t>
  </si>
  <si>
    <t>Reading</t>
  </si>
  <si>
    <t>Science</t>
  </si>
  <si>
    <t xml:space="preserve">Figure 2.11. Mathematics performance and spending on education </t>
  </si>
  <si>
    <t>Expenditure</t>
  </si>
  <si>
    <t>Serbia</t>
  </si>
  <si>
    <t>Netherlands*</t>
  </si>
  <si>
    <t>Moldova</t>
  </si>
  <si>
    <t>Palestinian Authority</t>
  </si>
  <si>
    <t>Finland</t>
  </si>
  <si>
    <t>Brunei Darussalam</t>
  </si>
  <si>
    <t>Hong Kong (China)*</t>
  </si>
  <si>
    <t>Indonesia</t>
  </si>
  <si>
    <t>United States*</t>
  </si>
  <si>
    <t>Slovak Republic</t>
  </si>
  <si>
    <t>Latvia*</t>
  </si>
  <si>
    <t>Japan</t>
  </si>
  <si>
    <t>Georgia</t>
  </si>
  <si>
    <t>Türkiye</t>
  </si>
  <si>
    <t>North Macedonia</t>
  </si>
  <si>
    <t>Chinese Taipei</t>
  </si>
  <si>
    <t>Philippines</t>
  </si>
  <si>
    <t>Morocco</t>
  </si>
  <si>
    <t>Albania</t>
  </si>
  <si>
    <t>Cambodia</t>
  </si>
  <si>
    <t>New Zealand*</t>
  </si>
  <si>
    <t>United Kingdom*</t>
  </si>
  <si>
    <t>Croatia</t>
  </si>
  <si>
    <t>Czech Republic</t>
  </si>
  <si>
    <r>
      <rPr>
        <b/>
        <sz val="11"/>
        <color theme="1"/>
        <rFont val="Gotham Book"/>
      </rPr>
      <t>Note:</t>
    </r>
    <r>
      <rPr>
        <sz val="11"/>
        <color theme="1"/>
        <rFont val="Gotham Book"/>
      </rPr>
      <t xml:space="preserve"> Mathematics performance corresponds to the average score in mathematics in PISA 2022. Education spending corresponds to cumulative investment per student between ages 6 and 15, expressed in purchasing power parity–adjusted US dollars (USD, PPP). The figure shows only countries and economies with available data. The dashed lines indicate the OECD averages for mathematics performance and cumulative expenditure.</t>
    </r>
  </si>
  <si>
    <t>Belgium</t>
  </si>
  <si>
    <t>Macao (China)</t>
  </si>
  <si>
    <t>Viet Nam</t>
  </si>
  <si>
    <t>Denmark*</t>
  </si>
  <si>
    <t>Mongolia</t>
  </si>
  <si>
    <t>Kazakhstan</t>
  </si>
  <si>
    <t>Slovenia</t>
  </si>
  <si>
    <t>Singapore</t>
  </si>
  <si>
    <t>Iceland</t>
  </si>
  <si>
    <t>Panama*</t>
  </si>
  <si>
    <t>Sweden</t>
  </si>
  <si>
    <t>Australia*</t>
  </si>
  <si>
    <t>Baku (Azerbaijan)</t>
  </si>
  <si>
    <t>Cyprus</t>
  </si>
  <si>
    <t>Norway</t>
  </si>
  <si>
    <t>Lithuania</t>
  </si>
  <si>
    <t>Malaysia</t>
  </si>
  <si>
    <t>Israel</t>
  </si>
  <si>
    <t>Ukrainian regions (18 of 27)</t>
  </si>
  <si>
    <t>Ireland*</t>
  </si>
  <si>
    <t>Hungary</t>
  </si>
  <si>
    <t>Qatar</t>
  </si>
  <si>
    <t>Uzbekistan</t>
  </si>
  <si>
    <t>Romania</t>
  </si>
  <si>
    <t>Austria</t>
  </si>
  <si>
    <t>Poland</t>
  </si>
  <si>
    <t>Jamaica*</t>
  </si>
  <si>
    <t>Bulgaria</t>
  </si>
  <si>
    <t>Malta</t>
  </si>
  <si>
    <t>Canada*</t>
  </si>
  <si>
    <t>Jordan</t>
  </si>
  <si>
    <t>Korea</t>
  </si>
  <si>
    <t>Figure 3.1. Occurrence of disasters caused by natural hazards</t>
  </si>
  <si>
    <t>Hydrometereological</t>
  </si>
  <si>
    <t>Geophysical</t>
  </si>
  <si>
    <r>
      <rPr>
        <b/>
        <sz val="11"/>
        <color theme="1"/>
        <rFont val="Gotham Book"/>
      </rPr>
      <t>Note:</t>
    </r>
    <r>
      <rPr>
        <sz val="11"/>
        <color theme="1"/>
        <rFont val="Gotham Book"/>
      </rPr>
      <t xml:space="preserve"> Data from EM-DAT were accessed in October 2025.</t>
    </r>
  </si>
  <si>
    <t>Figure 3.2. Frequency of disasters and associated losses</t>
  </si>
  <si>
    <r>
      <rPr>
        <b/>
        <sz val="11"/>
        <color theme="1"/>
        <rFont val="Gotham Book"/>
      </rPr>
      <t>Note:</t>
    </r>
    <r>
      <rPr>
        <sz val="11"/>
        <color theme="1"/>
        <rFont val="Gotham Book"/>
      </rPr>
      <t xml:space="preserve"> The estimates are expressed in constant 2011 U.S. dollars. Data from EM-DAT were accessed in October 2025.</t>
    </r>
  </si>
  <si>
    <t>Figure 3.3. Poverty and occurrence of climate-related natural disasters in Latin America and the Caribbean</t>
  </si>
  <si>
    <t>Period</t>
  </si>
  <si>
    <t>Latin America and the Caribbean (LAC)</t>
  </si>
  <si>
    <t>Andean Countries (CAN)</t>
  </si>
  <si>
    <t>Caribbean Countries (CCB)</t>
  </si>
  <si>
    <t>Central America, Mexico, Panama, and the Dominican Republic (CID)</t>
  </si>
  <si>
    <t>Southern Cone Countries (CSC)</t>
  </si>
  <si>
    <t>1980-1984</t>
  </si>
  <si>
    <t>1990-1994</t>
  </si>
  <si>
    <t>2000-2004</t>
  </si>
  <si>
    <t>2005-2009</t>
  </si>
  <si>
    <t>2010-2014</t>
  </si>
  <si>
    <t>2015-2019</t>
  </si>
  <si>
    <t>2020-2024</t>
  </si>
  <si>
    <t>Plants</t>
  </si>
  <si>
    <t>Fish</t>
  </si>
  <si>
    <t xml:space="preserve">Amphibians </t>
  </si>
  <si>
    <t>Birds</t>
  </si>
  <si>
    <t>Reptiles</t>
  </si>
  <si>
    <t>Mammals</t>
  </si>
  <si>
    <t>Others</t>
  </si>
  <si>
    <t xml:space="preserve">Region </t>
  </si>
  <si>
    <t xml:space="preserve">Year </t>
  </si>
  <si>
    <t>Population by age</t>
  </si>
  <si>
    <t>0-14</t>
  </si>
  <si>
    <t>15-64</t>
  </si>
  <si>
    <t>65+</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</si>
  <si>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</si>
  <si>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</si>
  <si>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</si>
  <si>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</si>
  <si>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</si>
  <si>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</si>
  <si>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</si>
  <si>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</si>
  <si>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</si>
  <si>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</si>
  <si>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</si>
  <si>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</si>
  <si>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</si>
  <si>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</si>
  <si>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</si>
  <si>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</si>
  <si>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</si>
  <si>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</si>
  <si>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</si>
  <si>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</si>
  <si>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</si>
  <si>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</si>
  <si>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</si>
  <si>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</si>
  <si>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</si>
  <si>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</si>
  <si>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</si>
  <si>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</si>
  <si>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</si>
  <si>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</si>
  <si>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</si>
  <si>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</si>
  <si>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</si>
  <si>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</si>
  <si>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</si>
  <si>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</si>
  <si>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</si>
  <si>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</si>
  <si>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</si>
  <si>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</si>
  <si>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</si>
  <si>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</si>
  <si>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</si>
  <si>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</si>
  <si>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</si>
  <si>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</si>
  <si>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</si>
  <si>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</si>
  <si>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</si>
  <si>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</si>
  <si>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</si>
  <si>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</si>
  <si>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</si>
  <si>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</si>
  <si>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</si>
  <si>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</si>
  <si>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</si>
  <si>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</si>
  <si>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</si>
  <si>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</si>
  <si>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</si>
  <si>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</si>
  <si>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</si>
  <si>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</si>
  <si>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</si>
  <si>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</si>
  <si>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</si>
  <si>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</si>
  <si>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</si>
  <si>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</si>
  <si>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</si>
  <si>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</si>
  <si>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</si>
  <si>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</si>
  <si>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</si>
  <si>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</si>
  <si>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</si>
  <si>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</si>
  <si>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</si>
  <si>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</si>
  <si>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</si>
  <si>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</si>
  <si>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</si>
  <si>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</si>
  <si>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</si>
  <si>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</si>
  <si>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</si>
  <si>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</si>
  <si>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</si>
  <si>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</si>
  <si>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</si>
  <si>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</si>
  <si>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</si>
  <si>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</si>
  <si>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</si>
  <si>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</si>
  <si>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</si>
  <si>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</si>
  <si>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</si>
  <si>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</si>
  <si>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</si>
  <si>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</si>
  <si>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</si>
  <si>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</si>
  <si>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</si>
  <si>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</si>
  <si>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</si>
  <si>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</si>
  <si>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</si>
  <si>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</si>
  <si>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</si>
  <si>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</si>
  <si>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</si>
  <si>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</si>
  <si>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</si>
  <si>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</si>
  <si>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</si>
  <si>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Sex</t>
  </si>
  <si>
    <t>All</t>
  </si>
  <si>
    <t/>
  </si>
  <si>
    <t>Men</t>
  </si>
  <si>
    <t>Women</t>
  </si>
  <si>
    <t xml:space="preserve">   </t>
  </si>
  <si>
    <t>Self-employed</t>
  </si>
  <si>
    <t>Employer</t>
  </si>
  <si>
    <t>Unpaid</t>
  </si>
  <si>
    <t xml:space="preserve">Age </t>
  </si>
  <si>
    <t>Formal</t>
  </si>
  <si>
    <t>Informal</t>
  </si>
  <si>
    <t>% of average annual wage of formal workers</t>
  </si>
  <si>
    <t>Mandatory contributions</t>
  </si>
  <si>
    <t>Bonus</t>
  </si>
  <si>
    <t>Annual leave</t>
  </si>
  <si>
    <t>Severance payment (flow)</t>
  </si>
  <si>
    <t>Firing notice (flow)</t>
  </si>
  <si>
    <t>Total cost</t>
  </si>
  <si>
    <t>LAC</t>
  </si>
  <si>
    <t>URY</t>
  </si>
  <si>
    <t>CRI</t>
  </si>
  <si>
    <t>CHL</t>
  </si>
  <si>
    <t>BRA</t>
  </si>
  <si>
    <t>ARG</t>
  </si>
  <si>
    <t>PAN</t>
  </si>
  <si>
    <t>DOM</t>
  </si>
  <si>
    <t>ECU</t>
  </si>
  <si>
    <t>COL</t>
  </si>
  <si>
    <t>MEX</t>
  </si>
  <si>
    <t>SLV</t>
  </si>
  <si>
    <t>PRY</t>
  </si>
  <si>
    <t>BOL</t>
  </si>
  <si>
    <t>GTM</t>
  </si>
  <si>
    <t>PER</t>
  </si>
  <si>
    <t>LAC Average</t>
  </si>
  <si>
    <t>Variable</t>
  </si>
  <si>
    <t>Circa</t>
  </si>
  <si>
    <t>Participation</t>
  </si>
  <si>
    <t>Hourly wages</t>
  </si>
  <si>
    <t>Unpaid work</t>
  </si>
  <si>
    <t>Hours (Conditioned on working)</t>
  </si>
  <si>
    <t>2024 or latest</t>
  </si>
  <si>
    <t>Hours (Conditioned on working + including 0s)</t>
  </si>
  <si>
    <t>Hours (Including 0s)</t>
  </si>
  <si>
    <t>Formality (pp) (Conditioned on working)</t>
  </si>
  <si>
    <t>Income source</t>
  </si>
  <si>
    <t>Labor income</t>
  </si>
  <si>
    <t>Transfers</t>
  </si>
  <si>
    <t>Other income</t>
  </si>
  <si>
    <t>Pensions</t>
  </si>
  <si>
    <t>Capital</t>
  </si>
  <si>
    <t>Figure 4.10. Job postings requiring digital skills</t>
  </si>
  <si>
    <t>Year-Month</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</si>
  <si>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</si>
  <si>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</si>
  <si>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</si>
  <si>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</si>
  <si>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</si>
  <si>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</si>
  <si>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</si>
  <si>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</si>
  <si>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</si>
  <si>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</si>
  <si>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</si>
  <si>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</si>
  <si>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</si>
  <si>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</si>
  <si>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</si>
  <si>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</si>
  <si>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</si>
  <si>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</si>
  <si>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</si>
  <si>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</si>
  <si>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</si>
  <si>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</si>
  <si>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</si>
  <si>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</si>
  <si>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</si>
  <si>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</si>
  <si>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</si>
  <si>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</si>
  <si>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</si>
  <si>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</si>
  <si>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</si>
  <si>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</si>
  <si>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</si>
  <si>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</si>
  <si>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</si>
  <si>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</si>
  <si>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</si>
  <si>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</si>
  <si>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</si>
  <si>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</si>
  <si>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Figure 4.11. Job postings requiring knowledge of AI technology</t>
  </si>
  <si>
    <t>Regions</t>
  </si>
  <si>
    <t>Productivity</t>
  </si>
  <si>
    <t>Education</t>
  </si>
  <si>
    <t>Labor</t>
  </si>
  <si>
    <t>Advanced Economies</t>
  </si>
  <si>
    <t>Emerging Asia</t>
  </si>
  <si>
    <t>United States</t>
  </si>
  <si>
    <t>Domican Republic</t>
  </si>
  <si>
    <t>Panamá</t>
  </si>
  <si>
    <t>Perú</t>
  </si>
  <si>
    <t>México</t>
  </si>
  <si>
    <t>Trinidad y Tobago</t>
  </si>
  <si>
    <t>China</t>
  </si>
  <si>
    <t>European Union</t>
  </si>
  <si>
    <t>USA</t>
  </si>
  <si>
    <t>España</t>
  </si>
  <si>
    <t>South Korea</t>
  </si>
  <si>
    <t>Country groups</t>
  </si>
  <si>
    <t>Avg., 2001-10</t>
  </si>
  <si>
    <t>Avg., 2011-20</t>
  </si>
  <si>
    <t xml:space="preserve">Latin America and the Caribbean </t>
  </si>
  <si>
    <t>U.S and Canada</t>
  </si>
  <si>
    <t>Country y/o region</t>
  </si>
  <si>
    <t>OECD (No LAC)</t>
  </si>
  <si>
    <t>Other G7</t>
  </si>
  <si>
    <t>Share of total data centers worldwide</t>
  </si>
  <si>
    <t>Figure 5.9. Concentration, markup, and excess markup</t>
  </si>
  <si>
    <t>Indicator</t>
  </si>
  <si>
    <t xml:space="preserve"> Latin America and the Caribbean</t>
  </si>
  <si>
    <t>Concentration</t>
  </si>
  <si>
    <t>Markup</t>
  </si>
  <si>
    <t>Excess markup</t>
  </si>
  <si>
    <r>
      <rPr>
        <b/>
        <sz val="11"/>
        <color theme="1"/>
        <rFont val="Gotham Book"/>
      </rPr>
      <t>Note:</t>
    </r>
    <r>
      <rPr>
        <sz val="11"/>
        <color theme="1"/>
        <rFont val="Gotham Book"/>
      </rPr>
      <t xml:space="preserve">  Panel A displays the Herfindahl-Hirschman Index (HHI). Panel B presents firm-level markups. Panel C reports excess markups, defined as the gap between a firm’s observed markup and its zero-profit (optimal) markup. The bars reflect the median HHI, markup, and excess markup by country and industry (based on the North American Industry Classification System—NAICS), covering both manufacturing and service sectors. Advanced economies include Austria, Belgium, the Czech Republic, Denmark, Finland, France, Germany, Greece, Italy, Japan, the Netherlands, Portugal, the Republic of Korea, Slovenia, Spain, Sweden, and the United Kingdom. Latin American countries include Argentina, Brazil, Chile, Colombia, Mexico, and Peru.</t>
    </r>
  </si>
  <si>
    <t xml:space="preserve">Colombia </t>
  </si>
  <si>
    <t xml:space="preserve">Chile </t>
  </si>
  <si>
    <t>Increase in GDP per capita</t>
  </si>
  <si>
    <t>Increase in sales (formal sector)</t>
  </si>
  <si>
    <t>Increase in tax revenue</t>
  </si>
  <si>
    <t>Decrease in inequality 
(labor share)</t>
  </si>
  <si>
    <t>Figure 5.11. Average take-home pay per US$100 contributed to the firm by workers</t>
  </si>
  <si>
    <t xml:space="preserve">United States </t>
  </si>
  <si>
    <t>Latin America and the  Caribbean</t>
  </si>
  <si>
    <t>Asia and Oceania</t>
  </si>
  <si>
    <t>North America
 (United States and Canada)</t>
  </si>
  <si>
    <t>Figure 5.13. Total amount mobilized funding from private sector companies (Billions in USD)</t>
  </si>
  <si>
    <t>Amount</t>
  </si>
  <si>
    <t>Figure 5.14. Total financing for private sector projects, including own accounts and mobilization from private sector investors</t>
  </si>
  <si>
    <t>Total Activity 
(Millions of USD)</t>
  </si>
  <si>
    <t>% of population living in households with per capita income below USD 6.85 PPP 2017</t>
  </si>
  <si>
    <t>Indigenous people</t>
  </si>
  <si>
    <t>0-15 years old</t>
  </si>
  <si>
    <t>Afro-descendants</t>
  </si>
  <si>
    <t>65+ years old</t>
  </si>
  <si>
    <t>Figure 6.4. Unweighted average Gini coefficient for Latin America and the Caribbean</t>
  </si>
  <si>
    <t>Countries with data</t>
  </si>
  <si>
    <t xml:space="preserve">Country code </t>
  </si>
  <si>
    <t>Other country</t>
  </si>
  <si>
    <t>Cohorts</t>
  </si>
  <si>
    <t>1946 - 1964 (Boomers)</t>
  </si>
  <si>
    <t>30-34</t>
  </si>
  <si>
    <t>35-39</t>
  </si>
  <si>
    <t>40-44</t>
  </si>
  <si>
    <t>45-49</t>
  </si>
  <si>
    <t>50-54</t>
  </si>
  <si>
    <t>55-59</t>
  </si>
  <si>
    <t>60-64</t>
  </si>
  <si>
    <t>1965 - 1980 (Gen X)</t>
  </si>
  <si>
    <t>14-19</t>
  </si>
  <si>
    <t>20-24</t>
  </si>
  <si>
    <t>25-29</t>
  </si>
  <si>
    <t>1981 - 1996 (Millenials)</t>
  </si>
  <si>
    <t>1997 - 2012 (Gen Z)</t>
  </si>
  <si>
    <r>
      <rPr>
        <b/>
        <sz val="11"/>
        <color rgb="FF000000"/>
        <rFont val="Gotham Book"/>
      </rPr>
      <t>Note</t>
    </r>
    <r>
      <rPr>
        <sz val="11"/>
        <color rgb="FF000000"/>
        <rFont val="Gotham Book"/>
      </rPr>
      <t xml:space="preserve">: High-speed is defined as the top tercile (Q3) of download speed data from Ookla, Q2 2025.
</t>
    </r>
  </si>
  <si>
    <t>Description</t>
  </si>
  <si>
    <t>Financial account ownership</t>
  </si>
  <si>
    <t>Payments (cards, ACH transfers)</t>
  </si>
  <si>
    <t>Payments (digital/mobile wallet)</t>
  </si>
  <si>
    <t>OCDE (No LAC)</t>
  </si>
  <si>
    <t>Digital by design</t>
  </si>
  <si>
    <t>Data-driven public sector</t>
  </si>
  <si>
    <t>Government as a platform</t>
  </si>
  <si>
    <t>Open by default</t>
  </si>
  <si>
    <t>User-driven</t>
  </si>
  <si>
    <t>Proactiveness</t>
  </si>
  <si>
    <t>OECD average</t>
  </si>
  <si>
    <t>LAC average</t>
  </si>
  <si>
    <t>Figure 7.2. Tax-to-GDP ratio</t>
  </si>
  <si>
    <t>Time period</t>
  </si>
  <si>
    <t>OECD</t>
  </si>
  <si>
    <t>Gap</t>
  </si>
  <si>
    <t xml:space="preserve">Category </t>
  </si>
  <si>
    <t>% of GDP</t>
  </si>
  <si>
    <t>OECD average country</t>
  </si>
  <si>
    <t>Taxes on goods and services</t>
  </si>
  <si>
    <t>Taxes on income, profits and capital gains of corporations</t>
  </si>
  <si>
    <t>Social security contributions (SSC)</t>
  </si>
  <si>
    <t>Taxes on income, profits and capital gains of individuals</t>
  </si>
  <si>
    <t>Taxes on property</t>
  </si>
  <si>
    <t>Other taxes</t>
  </si>
  <si>
    <t>% of taxpayers</t>
  </si>
  <si>
    <t>Preferences for progressive taxation</t>
  </si>
  <si>
    <t>Strongly agree (%)</t>
  </si>
  <si>
    <t>Agree (%)</t>
  </si>
  <si>
    <t>Redistribution within the middle class</t>
  </si>
  <si>
    <t>Progressive taxes are fairer</t>
  </si>
  <si>
    <t>Redistribution from rich to middle class</t>
  </si>
  <si>
    <t>Support for tax increases to finance more health care, education and social transfers</t>
  </si>
  <si>
    <t>VAT</t>
  </si>
  <si>
    <t>Income taxes</t>
  </si>
  <si>
    <t>Corporate taxes</t>
  </si>
  <si>
    <t xml:space="preserve">Extreme poverty </t>
  </si>
  <si>
    <t>Moderate poverty</t>
  </si>
  <si>
    <t>Vulnerability</t>
  </si>
  <si>
    <t xml:space="preserve">Middle/high income </t>
  </si>
  <si>
    <t>Figure 7.7. Number of years it will take for the share of the population older than 65 to grow from 10% to 20%</t>
  </si>
  <si>
    <t>ISOALPHA3</t>
  </si>
  <si>
    <t>Year between mile stones</t>
  </si>
  <si>
    <t>EASTERN AND SOUTH-EASTERN ASIA</t>
  </si>
  <si>
    <t>EMU</t>
  </si>
  <si>
    <t>EAS</t>
  </si>
  <si>
    <t>United States of America</t>
  </si>
  <si>
    <t>LCN</t>
  </si>
  <si>
    <t>HTI</t>
  </si>
  <si>
    <t>HND</t>
  </si>
  <si>
    <t>BLZ</t>
  </si>
  <si>
    <t>NIC</t>
  </si>
  <si>
    <t>SUR</t>
  </si>
  <si>
    <t>VEN</t>
  </si>
  <si>
    <t>GUY</t>
  </si>
  <si>
    <t>Bahamas</t>
  </si>
  <si>
    <t>BHS</t>
  </si>
  <si>
    <t>JAM</t>
  </si>
  <si>
    <t>TTO</t>
  </si>
  <si>
    <t>BRB</t>
  </si>
  <si>
    <t>Figure 7.8. Percentage of population 65+ in Latin America and the Caribbean that receive a pension, 2022</t>
  </si>
  <si>
    <t>Category</t>
  </si>
  <si>
    <t>Low Education [0-8 years of schooling]</t>
  </si>
  <si>
    <t>Medium Education [9-13 years of schooling]</t>
  </si>
  <si>
    <t>High Education [14 years or more of schooling]</t>
  </si>
  <si>
    <t>Figure 7.9. Trends in spending on pensions, healthcare, and long-term care as share of GDP (%) in Latin America and the Caribbean, 2020-2050</t>
  </si>
  <si>
    <t>Type</t>
  </si>
  <si>
    <t>Healthcare</t>
  </si>
  <si>
    <t>Healthcare &lt;65</t>
  </si>
  <si>
    <t>Healthcare 65+</t>
  </si>
  <si>
    <t>Long-term care</t>
  </si>
  <si>
    <t xml:space="preserve">Figure 7.10. People 65+ requiring a caregiver </t>
  </si>
  <si>
    <t>January 2025 expectation</t>
  </si>
  <si>
    <t>January 2026 expectation</t>
  </si>
  <si>
    <t>World</t>
  </si>
  <si>
    <t>Eurozone</t>
  </si>
  <si>
    <t>Month-Day</t>
  </si>
  <si>
    <t>Median</t>
  </si>
  <si>
    <r>
      <rPr>
        <b/>
        <sz val="11"/>
        <color theme="1"/>
        <rFont val="Gotham Book"/>
      </rPr>
      <t>Note:</t>
    </r>
    <r>
      <rPr>
        <sz val="11"/>
        <color theme="1"/>
        <rFont val="Gotham Book"/>
      </rPr>
      <t xml:space="preserve"> Twelve-month inflation was calculated using monthly data from January 2010 to September 2025. </t>
    </r>
  </si>
  <si>
    <t>Date</t>
  </si>
  <si>
    <t>Value</t>
  </si>
  <si>
    <t>Unemployment Rate</t>
  </si>
  <si>
    <r>
      <rPr>
        <b/>
        <sz val="11"/>
        <color theme="1"/>
        <rFont val="Gotham Book"/>
      </rPr>
      <t>Note:</t>
    </r>
    <r>
      <rPr>
        <sz val="11"/>
        <color theme="1"/>
        <rFont val="Gotham Book"/>
      </rPr>
      <t xml:space="preserve"> Average unemployment rate in Latin America and the Caribbean (percent). The shaded area indicates the post-pandemic period.</t>
    </r>
  </si>
  <si>
    <t>Belice</t>
  </si>
  <si>
    <t>Trinidad &amp; Tobago</t>
  </si>
  <si>
    <t>Southern Cone</t>
  </si>
  <si>
    <r>
      <rPr>
        <b/>
        <sz val="11"/>
        <color rgb="FF000000"/>
        <rFont val="Gotham Book"/>
      </rPr>
      <t>Note:</t>
    </r>
    <r>
      <rPr>
        <sz val="11"/>
        <color rgb="FF000000"/>
        <rFont val="Gotham Book"/>
      </rPr>
      <t xml:space="preserve"> Regional averages of private and public credit as a share of GDP in Latin America and the Caribbean, based on quarterly data. Total credit equals the sum of private and public credit.</t>
    </r>
  </si>
  <si>
    <t>Andean</t>
  </si>
  <si>
    <t>Central America &amp; Mexico</t>
  </si>
  <si>
    <t>Caribbean</t>
  </si>
  <si>
    <t>(A) + (B)</t>
  </si>
  <si>
    <r>
      <rPr>
        <b/>
        <sz val="11"/>
        <color theme="1"/>
        <rFont val="Gotham Book"/>
      </rPr>
      <t>Note:</t>
    </r>
    <r>
      <rPr>
        <sz val="11"/>
        <color theme="1"/>
        <rFont val="Gotham Book"/>
      </rPr>
      <t xml:space="preserve"> Daily data from December 2019 to January 2026 from Bloomberg.</t>
    </r>
  </si>
  <si>
    <t>23-Oct</t>
  </si>
  <si>
    <t>23-Nov</t>
  </si>
  <si>
    <t>23-Dec</t>
  </si>
  <si>
    <t>24-Jan</t>
  </si>
  <si>
    <t>24-Feb</t>
  </si>
  <si>
    <t>24-Mar</t>
  </si>
  <si>
    <t>24-Apr</t>
  </si>
  <si>
    <t>24-May</t>
  </si>
  <si>
    <t>24-Jun</t>
  </si>
  <si>
    <t>24-Jul</t>
  </si>
  <si>
    <t>24-Aug</t>
  </si>
  <si>
    <t>24-Sep</t>
  </si>
  <si>
    <t>24-Oct</t>
  </si>
  <si>
    <t>24-Nov</t>
  </si>
  <si>
    <t>24-Dec</t>
  </si>
  <si>
    <t>25-Jan</t>
  </si>
  <si>
    <t>25-Feb</t>
  </si>
  <si>
    <t>25-Mar</t>
  </si>
  <si>
    <t>25-Apr</t>
  </si>
  <si>
    <t>25-May</t>
  </si>
  <si>
    <t>25-Jun</t>
  </si>
  <si>
    <t>25-Jul</t>
  </si>
  <si>
    <t>25-Aug</t>
  </si>
  <si>
    <t>25-Sep</t>
  </si>
  <si>
    <t>25-Nov</t>
  </si>
  <si>
    <t>Gross debt</t>
  </si>
  <si>
    <t>2025p</t>
  </si>
  <si>
    <t>25th Percentile</t>
  </si>
  <si>
    <t>Average</t>
  </si>
  <si>
    <t>Interquartile range</t>
  </si>
  <si>
    <t>75th Percentile</t>
  </si>
  <si>
    <t>FISLAC risk threshold</t>
  </si>
  <si>
    <t>Latin America and the Caribbean (Median)</t>
  </si>
  <si>
    <t>p25-p75</t>
  </si>
  <si>
    <t>p25</t>
  </si>
  <si>
    <t>p10</t>
  </si>
  <si>
    <t>p10-p90</t>
  </si>
  <si>
    <t>2025*</t>
  </si>
  <si>
    <t>2026*</t>
  </si>
  <si>
    <t>2027*</t>
  </si>
  <si>
    <t>Total revenue</t>
  </si>
  <si>
    <t>Primary expenditure</t>
  </si>
  <si>
    <t>Interest payment (right axis)</t>
  </si>
  <si>
    <t>Total interest rate payments</t>
  </si>
  <si>
    <t>Payments at 2021 interest rates</t>
  </si>
  <si>
    <t>Additional payments from Δ interest rates</t>
  </si>
  <si>
    <t>Cumulative exchange rate effects</t>
  </si>
  <si>
    <r>
      <rPr>
        <b/>
        <sz val="11"/>
        <color theme="1"/>
        <rFont val="Gotham Book"/>
      </rPr>
      <t>Note:</t>
    </r>
    <r>
      <rPr>
        <sz val="11"/>
        <color theme="1"/>
        <rFont val="Gotham Book"/>
      </rPr>
      <t xml:space="preserve"> A standard debt dynamics approach is applied to separate the effect of increases in effective interest rates, holding constant the observed primary balance, GDP growth, and exchange rate valuation effects.</t>
    </r>
  </si>
  <si>
    <t>FDI inflows</t>
  </si>
  <si>
    <t>Reserves</t>
  </si>
  <si>
    <r>
      <rPr>
        <b/>
        <sz val="11"/>
        <color rgb="FF000000"/>
        <rFont val="Gotham Book"/>
      </rPr>
      <t xml:space="preserve">Note: </t>
    </r>
    <r>
      <rPr>
        <sz val="11"/>
        <color rgb="FF000000"/>
        <rFont val="Gotham Book"/>
      </rPr>
      <t>Bars show total financing needs and selected sources of external financing in Latin America and the Caribbean as a share of GDP, including FDI inflows, other debt, multilateral borrowing, and reserve changes. Values are shown for 2024 and 2025.</t>
    </r>
  </si>
  <si>
    <t>Source: IDB's XXX Division elaboration with information from IHME Foresights.</t>
  </si>
  <si>
    <t>Figure 3.6. IDB's Contingent Credit Facility</t>
  </si>
  <si>
    <t>Figure 3.7. IDB's Climate Resilient Debt Clauses</t>
  </si>
  <si>
    <t>Source: IDB's XXX Division elaboration with information from ….</t>
  </si>
  <si>
    <r>
      <rPr>
        <b/>
        <sz val="11"/>
        <color theme="1"/>
        <rFont val="Gotham Book"/>
      </rPr>
      <t xml:space="preserve">Note: </t>
    </r>
    <r>
      <rPr>
        <sz val="11"/>
        <color theme="1"/>
        <rFont val="Gotham Book"/>
      </rPr>
      <t>This figure represents energy used by end-users for heating, lighting, appliances, and machinery, among others. It excludes the energy sector’s own use and transformation losses.</t>
    </r>
  </si>
  <si>
    <r>
      <rPr>
        <b/>
        <sz val="11"/>
        <color theme="1"/>
        <rFont val="Gotham Book"/>
      </rPr>
      <t>Note:</t>
    </r>
    <r>
      <rPr>
        <sz val="11"/>
        <color theme="1"/>
        <rFont val="Gotham Book"/>
      </rPr>
      <t xml:space="preserve"> This metric captures the energy contained in raw fuels and other energy sources (including waste) that are received as inputs
to a system before conversion. Such expressions are often used to describe the total energy supply of a country or region.</t>
    </r>
  </si>
  <si>
    <r>
      <rPr>
        <b/>
        <sz val="11"/>
        <color theme="1"/>
        <rFont val="Gotham Book"/>
      </rPr>
      <t>Source:</t>
    </r>
    <r>
      <rPr>
        <sz val="11"/>
        <color theme="1"/>
        <rFont val="Gotham Book"/>
      </rPr>
      <t xml:space="preserve"> IDB's Energy Division elaboration, based on information from Latin American Energy Organization.</t>
    </r>
  </si>
  <si>
    <r>
      <rPr>
        <b/>
        <sz val="11"/>
        <color theme="1"/>
        <rFont val="Gotham Book"/>
      </rPr>
      <t>Source:</t>
    </r>
    <r>
      <rPr>
        <sz val="11"/>
        <color theme="1"/>
        <rFont val="Gotham Book"/>
      </rPr>
      <t xml:space="preserve"> IDB's Energy Division elaboration, based on information from Ember.</t>
    </r>
  </si>
  <si>
    <r>
      <rPr>
        <b/>
        <sz val="11"/>
        <color theme="1"/>
        <rFont val="Gotham Book"/>
      </rPr>
      <t>Source:</t>
    </r>
    <r>
      <rPr>
        <sz val="11"/>
        <color theme="1"/>
        <rFont val="Gotham Book"/>
      </rPr>
      <t xml:space="preserve"> IDB's Energy Division elaboration, based on information from the International Energy Agency (IEA).</t>
    </r>
  </si>
  <si>
    <r>
      <rPr>
        <b/>
        <sz val="11"/>
        <color theme="1"/>
        <rFont val="Gotham Book"/>
      </rPr>
      <t xml:space="preserve">Note: </t>
    </r>
    <r>
      <rPr>
        <sz val="11"/>
        <color theme="1"/>
        <rFont val="Gotham Book"/>
      </rPr>
      <t>The International Energy Agency (IEA) uses two main scenarios. The Announced Pledges Scenario takes into account all recent major national announcements, 2030 targets, and longer-term net-zero or carbon neutrality pledges, assuming they will be met. The Stated Policies Scenario provides a more conservative, realistic outlook based on a sector-by-sector and country-by-country assessment of energy-related policies that are currently in place or under development.</t>
    </r>
  </si>
  <si>
    <r>
      <rPr>
        <b/>
        <sz val="11"/>
        <color theme="1"/>
        <rFont val="Gotham Book"/>
      </rPr>
      <t>Note</t>
    </r>
    <r>
      <rPr>
        <sz val="11"/>
        <color theme="1"/>
        <rFont val="Gotham Book"/>
      </rPr>
      <t>:Paved roads are those surfaced with crushed stone and hydrocarbon binder or bituminized agents, with concrete, or with cobblestones, expressed as a percentage of all the country’s roads, measured by length. Developed countries considered: the European Union (EU); the United States; the United Kingdom; Canada; Japan; Australia; and New Zealand.</t>
    </r>
  </si>
  <si>
    <r>
      <rPr>
        <b/>
        <sz val="11"/>
        <color theme="1"/>
        <rFont val="Gotham Book"/>
      </rPr>
      <t>Source:</t>
    </r>
    <r>
      <rPr>
        <sz val="11"/>
        <color theme="1"/>
        <rFont val="Gotham Book"/>
      </rPr>
      <t xml:space="preserve"> IDB's Transport Division elaboration, based on information from Moovit Insights, Public Transport Index (2022). For more information, see https://moovitapp.com/insights/es/Moovit_Insights_%C3%8Dndice_de_Transporte_P%C3%Bablicocountries.</t>
    </r>
  </si>
  <si>
    <r>
      <rPr>
        <b/>
        <sz val="11"/>
        <color theme="1"/>
        <rFont val="Gotham Book"/>
      </rPr>
      <t xml:space="preserve">Source: </t>
    </r>
    <r>
      <rPr>
        <sz val="11"/>
        <color theme="1"/>
        <rFont val="Gotham Book"/>
      </rPr>
      <t>IDB's Transport Division, based on information from Rivas et al. (2025).</t>
    </r>
  </si>
  <si>
    <r>
      <rPr>
        <b/>
        <sz val="11"/>
        <color theme="1"/>
        <rFont val="Gotham Book"/>
      </rPr>
      <t>Note:</t>
    </r>
    <r>
      <rPr>
        <sz val="11"/>
        <color theme="1"/>
        <rFont val="Gotham Book"/>
      </rPr>
      <t xml:space="preserve"> A basket of 60 monthly public transport trips can represent up to 20 percent of the per capita income of the lowest quintile of the population in more than half of the cities analyzed, thereby restricting mobility and access to employment opportunities. For the lowest-income quintile indicator, the 2023 income distribution was used, given data availability. Data were collected from governments and operators (reports and websites), as well as through contacts at IDB Country Offices. Cities included: Bogotá, Santo Domingo, Asunción, Lima, San Salvador, Nassau, Santiago de Chile, Montevideo, Quito, Panama City, Managua, Mexico City, and Buenos Aires. The estimate considers a basket of 60 single trips (two trips per working day) in order to simplify the analysis and facilitate comparability across cities. It is important to note that this indicator does not fully capture the particularities of fare-integrated systems, as fares were standardized to the price of a single, individual ticket, except in cases where discounted monthly passes apply. For example, Santiago de Chile has a maximum spending system called DaleQR that allows free travel starting at around US$ 40. Above this value, the basket of 45 or 60 trips has a similar value. In this case, the fare for 60 trips for Santiago de Chile was calculated using the maximum value of CLP 41,000.</t>
    </r>
  </si>
  <si>
    <r>
      <rPr>
        <b/>
        <sz val="11"/>
        <color rgb="FF000000"/>
        <rFont val="Gotham Book"/>
      </rPr>
      <t>Source:</t>
    </r>
    <r>
      <rPr>
        <sz val="11"/>
        <color rgb="FF000000"/>
        <rFont val="Gotham Book"/>
      </rPr>
      <t xml:space="preserve"> IDB's Water and Sanitation Division elaboration, based on information from the WHO/UNICEF Joint Monitoring Programme (JMP).</t>
    </r>
  </si>
  <si>
    <r>
      <rPr>
        <b/>
        <sz val="11"/>
        <color theme="1"/>
        <rFont val="Gotham Book"/>
      </rPr>
      <t>Note:</t>
    </r>
    <r>
      <rPr>
        <sz val="11"/>
        <color theme="1"/>
        <rFont val="Gotham Book"/>
      </rPr>
      <t xml:space="preserve"> Safely managed drinking water is defined by the WHO/ UNICEF JMP as drinking water from an improved source that is located on premises, available when needed, and free from fecal and priority chemical contamination.</t>
    </r>
  </si>
  <si>
    <r>
      <rPr>
        <b/>
        <sz val="11"/>
        <color theme="1"/>
        <rFont val="Gotham Book"/>
      </rPr>
      <t xml:space="preserve">Source: </t>
    </r>
    <r>
      <rPr>
        <sz val="11"/>
        <color theme="1"/>
        <rFont val="Gotham Book"/>
      </rPr>
      <t>IDB's Water and Sanitation Division elaboration, based on information from the WHO/UNICEF Joint Monitoring Programme (JMP).</t>
    </r>
  </si>
  <si>
    <t>Fossil fuels</t>
  </si>
  <si>
    <t>% Global production</t>
  </si>
  <si>
    <t>% Global reserves</t>
  </si>
  <si>
    <t>Total travel time</t>
  </si>
  <si>
    <t>Total distance traveled (km)</t>
  </si>
  <si>
    <t>High income OECD</t>
  </si>
  <si>
    <t>Total investment needs (2019-2030, USD billion)</t>
  </si>
  <si>
    <t>OECD members</t>
  </si>
  <si>
    <r>
      <rPr>
        <b/>
        <sz val="11"/>
        <color rgb="FF000000"/>
        <rFont val="Gotham Book"/>
      </rPr>
      <t>Source:</t>
    </r>
    <r>
      <rPr>
        <sz val="11"/>
        <color rgb="FF000000"/>
        <rFont val="Gotham Book"/>
      </rPr>
      <t xml:space="preserve"> IDB’s Health, Nutrition and Population Division elaboration, based on information from Meta high-density population data and the Pan American Health Organization’s Regional Health Facilities Master List (retrieved June 2024).</t>
    </r>
  </si>
  <si>
    <t>Extreme poverty</t>
  </si>
  <si>
    <t>Total poverty</t>
  </si>
  <si>
    <t>Total population</t>
  </si>
  <si>
    <r>
      <t xml:space="preserve">Note: </t>
    </r>
    <r>
      <rPr>
        <sz val="11"/>
        <color theme="1"/>
        <rFont val="Gotham Book"/>
      </rPr>
      <t>IDB member countries in Latin America and the Caribbean (LAC).</t>
    </r>
  </si>
  <si>
    <r>
      <rPr>
        <b/>
        <sz val="11"/>
        <color rgb="FF000000"/>
        <rFont val="Gotham Book"/>
      </rPr>
      <t>Source:</t>
    </r>
    <r>
      <rPr>
        <sz val="11"/>
        <color rgb="FF000000"/>
        <rFont val="Gotham Book"/>
      </rPr>
      <t xml:space="preserve"> IDB’s Health, Nutrition and Population Division elaboration, based on information from the World Health Organization’s (WHO) Global Health Observatory.</t>
    </r>
  </si>
  <si>
    <r>
      <rPr>
        <b/>
        <sz val="11"/>
        <color theme="1"/>
        <rFont val="Gotham Book"/>
      </rPr>
      <t>Source:</t>
    </r>
    <r>
      <rPr>
        <sz val="11"/>
        <color theme="1"/>
        <rFont val="Gotham Book"/>
      </rPr>
      <t xml:space="preserve"> IDB’s Health, Nutrition and Population Division elaboration, based on information from the Institute for Health Metrics and Evaluation’s (IHME) GBD Foresight Visualization. For more information, see https://vizhub.healthdata.org/gbd-foresight.</t>
    </r>
  </si>
  <si>
    <r>
      <rPr>
        <b/>
        <sz val="11"/>
        <color rgb="FF000000"/>
        <rFont val="Gotham Book"/>
      </rPr>
      <t>Note</t>
    </r>
    <r>
      <rPr>
        <sz val="11"/>
        <color rgb="FF000000"/>
        <rFont val="Gotham Book"/>
      </rPr>
      <t>: Estimates are based on data from 25 countries in Latin America and the Caribbean, using the latest year available for each country. Accessibility areas were estimated using the Mapbox Isochrone API (30-minute driving time) around primary health care centers.</t>
    </r>
  </si>
  <si>
    <r>
      <rPr>
        <b/>
        <sz val="11"/>
        <color theme="1"/>
        <rFont val="Gotham Book"/>
      </rPr>
      <t>Source:</t>
    </r>
    <r>
      <rPr>
        <sz val="11"/>
        <color theme="1"/>
        <rFont val="Gotham Book"/>
      </rPr>
      <t xml:space="preserve"> IDB’s Health, Nutrition and Population Division elaboration, based on information from Geldsetzer et al. (2019). For more information, see https://doi.org/10.1016/S0140-6736(19)30955-9.</t>
    </r>
  </si>
  <si>
    <r>
      <rPr>
        <b/>
        <sz val="11"/>
        <color theme="1"/>
        <rFont val="Gotham Book"/>
      </rPr>
      <t xml:space="preserve">Source: </t>
    </r>
    <r>
      <rPr>
        <sz val="11"/>
        <color theme="1"/>
        <rFont val="Gotham Book"/>
      </rPr>
      <t>IDB’s Social Sector elaboration, based on information from the Inter-American Development Bank’s Harmonized Household Surveys for Latin America and the Caribbean: https://www.iadb.org/en/knowledge-resources/data/social-data.</t>
    </r>
  </si>
  <si>
    <r>
      <rPr>
        <b/>
        <sz val="11"/>
        <color theme="1"/>
        <rFont val="Gotham Book"/>
      </rPr>
      <t>Source:</t>
    </r>
    <r>
      <rPr>
        <sz val="11"/>
        <color theme="1"/>
        <rFont val="Gotham Book"/>
      </rPr>
      <t xml:space="preserve"> IDB’s Social Sector elaboration, based on information from the Inter-American Development Bank’s Harmonized Household Surveys for Latin America and the Caribbean: https://www.iadb.org/en/knowledge-resources/data/social-data.</t>
    </r>
  </si>
  <si>
    <r>
      <rPr>
        <b/>
        <sz val="11"/>
        <color theme="1"/>
        <rFont val="Gotham Book"/>
      </rPr>
      <t>Source:</t>
    </r>
    <r>
      <rPr>
        <sz val="11"/>
        <color theme="1"/>
        <rFont val="Gotham Book"/>
      </rPr>
      <t xml:space="preserve"> IDB’s Education Division elaboration, based on information from the OECD Programme for International Student Assessment (PISA) 2022 Results, Volume I, Tables I.B1.5.1, I.B1.5.2, and I.B1.5.3.</t>
    </r>
  </si>
  <si>
    <r>
      <rPr>
        <b/>
        <sz val="11"/>
        <color theme="1"/>
        <rFont val="Gotham Book"/>
      </rPr>
      <t>Note:</t>
    </r>
    <r>
      <rPr>
        <sz val="11"/>
        <color theme="1"/>
        <rFont val="Gotham Book"/>
      </rPr>
      <t xml:space="preserve"> The figure shows the share of students who reach at least the minimum proficiency level (Level 2) in mathematics, reading, and science in PISA 2022. Regional values for Latin America and the Caribbean correspond to the simple average across participating countries in the region. The Latin America and the Caribbean aggregate includes Argentina, Brazil, Chile, Colombia, Costa Rica, the Dominican Republic, El Salvador, Guatemala, Jamaica, Mexico, Panama, Paraguay, Peru, and Uruguay. OECD corresponds to the average across participating OECD countries.</t>
    </r>
  </si>
  <si>
    <r>
      <rPr>
        <b/>
        <sz val="11"/>
        <color rgb="FF000000"/>
        <rFont val="Gotham Book"/>
      </rPr>
      <t>Source:</t>
    </r>
    <r>
      <rPr>
        <sz val="11"/>
        <color rgb="FF000000"/>
        <rFont val="Gotham Book"/>
      </rPr>
      <t xml:space="preserve"> IDB’s Education Division elaboration, based on information from the OECD Programme for International Student Assessment (PISA) 2022 Results, Volume I, Table I.B1.4.14.</t>
    </r>
  </si>
  <si>
    <r>
      <rPr>
        <b/>
        <sz val="11"/>
        <color theme="1"/>
        <rFont val="Gotham Book"/>
      </rPr>
      <t xml:space="preserve">Note: </t>
    </r>
    <r>
      <rPr>
        <sz val="11"/>
        <color theme="1"/>
        <rFont val="Gotham Book"/>
      </rPr>
      <t>The figure shows the percentage of students who reach at least the minimum proficiency level (Level 2) in mathematics in PISA 2022, by socioeconomic status. Disadvantaged students correspond to those in the bottom quarter of the PISA index of economic, social, and cultural status (ESCS), while advantaged students correspond to those in the top quarter of the ESCS distribution. The regional value for Latin America and the Caribbean corresponds to the simple average across 13 participating countries, as Costa Rica does not report ESCS data in PISA 2022.</t>
    </r>
  </si>
  <si>
    <t>Disadvantaged students</t>
  </si>
  <si>
    <t>Advantaged students</t>
  </si>
  <si>
    <t>Figure 2.10. Share of students who reach the minimum proficiency threshold</t>
  </si>
  <si>
    <r>
      <rPr>
        <b/>
        <sz val="11"/>
        <color rgb="FF000000"/>
        <rFont val="Gotham Book"/>
      </rPr>
      <t>Source:</t>
    </r>
    <r>
      <rPr>
        <sz val="11"/>
        <color rgb="FF000000"/>
        <rFont val="Gotham Book"/>
      </rPr>
      <t xml:space="preserve"> IDB’s Education Division elaboration, based on information from the OECD Programme for International Student Assessment (PISA) 2022 Results, Volume I, Tables I.B1.2.1 and I.B3.2.2.</t>
    </r>
  </si>
  <si>
    <t>Mathematics performance</t>
  </si>
  <si>
    <r>
      <rPr>
        <b/>
        <sz val="11"/>
        <color theme="1"/>
        <rFont val="Gotham Book"/>
      </rPr>
      <t>Source:</t>
    </r>
    <r>
      <rPr>
        <sz val="11"/>
        <color theme="1"/>
        <rFont val="Gotham Book"/>
      </rPr>
      <t xml:space="preserve"> IDB's Connectivity, Markets and Finance Division elaboration, based on information from the International Disaster Database (EM-DAT).</t>
    </r>
  </si>
  <si>
    <r>
      <rPr>
        <b/>
        <sz val="11"/>
        <color theme="1"/>
        <rFont val="Gotham Book"/>
      </rPr>
      <t>Source:</t>
    </r>
    <r>
      <rPr>
        <sz val="11"/>
        <color theme="1"/>
        <rFont val="Gotham Book"/>
      </rPr>
      <t xml:space="preserve"> IDB's Disaster Risk Management Unit elaboration, based on information from RiskMONITOR.</t>
    </r>
  </si>
  <si>
    <r>
      <rPr>
        <b/>
        <sz val="11"/>
        <color theme="1"/>
        <rFont val="Gotham Book"/>
      </rPr>
      <t xml:space="preserve">Note: </t>
    </r>
    <r>
      <rPr>
        <sz val="11"/>
        <color theme="1"/>
        <rFont val="Gotham Book"/>
      </rPr>
      <t>The Contingent Credit Facility for Natural Disaster and Public Health Emergencies (CCF) is one of IDB’s main ex-ante risk financing instruments. It provides borrowing member countries with rapid access to liquidity after severe or catastrophic natural disasters or public health emergencies, enabling them to deliver humanitarian assistance and quickly restore essential public services. Data include all CCF loans approved by the IDB Board of Executive Directors.</t>
    </r>
  </si>
  <si>
    <r>
      <rPr>
        <b/>
        <sz val="11"/>
        <color theme="1"/>
        <rFont val="Gotham Book"/>
      </rPr>
      <t>Note</t>
    </r>
    <r>
      <rPr>
        <sz val="11"/>
        <color theme="1"/>
        <rFont val="Gotham Book"/>
      </rPr>
      <t>: Climate Resilient Debt Clauses (CRDCs) are an innovative risk-financing instrument pioneered by the IDB that allows eligible countries to temporarily suspend debt service following qualifying natural disasters, freeing up fiscal space when it is most needed. Their expansion marks an important step in integrating resilience directly into sovereign debt structures. Data include all IDB loans with active CRDCs.</t>
    </r>
  </si>
  <si>
    <t>OECD 
members</t>
  </si>
  <si>
    <r>
      <rPr>
        <b/>
        <sz val="11"/>
        <color rgb="FF000000"/>
        <rFont val="Gotham Book"/>
      </rPr>
      <t>Source:</t>
    </r>
    <r>
      <rPr>
        <sz val="11"/>
        <color rgb="FF000000"/>
        <rFont val="Gotham Book"/>
      </rPr>
      <t xml:space="preserve"> IDB’s Disaster Risk Management Unit elaboration, based on information from the World Bank’s World Development Indicators.</t>
    </r>
  </si>
  <si>
    <r>
      <rPr>
        <b/>
        <sz val="11"/>
        <color theme="1"/>
        <rFont val="Gotham Book"/>
      </rPr>
      <t xml:space="preserve">Source: </t>
    </r>
    <r>
      <rPr>
        <sz val="11"/>
        <color theme="1"/>
        <rFont val="Gotham Book"/>
      </rPr>
      <t>IDB’s Department of Research and Chief Economist elaboration, based on information from the Survey of Consumers’ Expectations.</t>
    </r>
  </si>
  <si>
    <r>
      <rPr>
        <b/>
        <sz val="11"/>
        <color theme="1"/>
        <rFont val="Gotham Book"/>
      </rPr>
      <t>Note:</t>
    </r>
    <r>
      <rPr>
        <sz val="11"/>
        <color theme="1"/>
        <rFont val="Gotham Book"/>
      </rPr>
      <t xml:space="preserve"> Trust in the central bank is measured by asking consumers how much they trust the ability of the central bank to control inflation. Consumers can answer whether they are very satisfied, satisfied, neither satisfied nor unsatisfied, unsatisfied, or very unsatisfied. Answers are ordered from 1 (very unsatisfied) to 5 (very satisfied). An average and standard deviation are obtained by country, and each response is normalized by subtracting the country average and dividing by its standard deviation. Expected depreciation is measured by first asking consumers what they think the value of the U.S. dollar will be by the end of the month and then its expected value over the next 12 months. Percentage changes between one month and 12 months are calculated, and this measure is then normalized using the same method as for inflation expectations. The highest and lowest 5 percent of responses for expected depreciation are excluded.</t>
    </r>
  </si>
  <si>
    <r>
      <rPr>
        <b/>
        <sz val="11"/>
        <color theme="1"/>
        <rFont val="Gotham Book"/>
      </rPr>
      <t>Note:</t>
    </r>
    <r>
      <rPr>
        <sz val="11"/>
        <color theme="1"/>
        <rFont val="Gotham Book"/>
      </rPr>
      <t xml:space="preserve"> Trust in the central bank is measured by asking consumers how much they trust the ability of the central bank to control inflation. Consumers can answer whether they are very satisfied, satisfied, neither satisfied nor unsatisfied, unsatisfied, or very unsatisfied. Answers are ordered from 1 (very unsatisfied) to 5 (very satisfied). An average and standard deviation are obtained by country, and each response is normalized by subtracting the country average and dividing by its standard deviation. Inflation expectations are measured by asking consumers by what percentage they think prices in the economy will increase (inflation) or decrease (deflation) over the next 12 months. The highest and lowest 5 percent of responses for inflation expectations are excluded.</t>
    </r>
  </si>
  <si>
    <r>
      <rPr>
        <b/>
        <sz val="11"/>
        <color theme="1"/>
        <rFont val="Gotham Book"/>
      </rPr>
      <t>Source:</t>
    </r>
    <r>
      <rPr>
        <sz val="11"/>
        <color theme="1"/>
        <rFont val="Gotham Book"/>
      </rPr>
      <t xml:space="preserve"> IDB’s Department of Research and Chief Economist elaboration, based on information from the Survey of Consumers’ Expectations.</t>
    </r>
  </si>
  <si>
    <t>Inflation expectations (Standard deviations)</t>
  </si>
  <si>
    <t>Trust in central bank
 (Standard deviations)</t>
  </si>
  <si>
    <t>Figure 8.13. Trust in central bank and expected depreciation</t>
  </si>
  <si>
    <t>Expected depreciation  (Standard deviations)</t>
  </si>
  <si>
    <t>Figure 8.12. Financing of external needs in Latin America and the Caribbean</t>
  </si>
  <si>
    <t>Total financial needs</t>
  </si>
  <si>
    <t xml:space="preserve">Other debt </t>
  </si>
  <si>
    <t>Multilateral debt</t>
  </si>
  <si>
    <r>
      <rPr>
        <b/>
        <sz val="11"/>
        <color theme="1"/>
        <rFont val="Gotham Book"/>
      </rPr>
      <t xml:space="preserve">Source: </t>
    </r>
    <r>
      <rPr>
        <sz val="11"/>
        <color theme="1"/>
        <rFont val="Gotham Book"/>
      </rPr>
      <t>IDB’s Department of Research and Chief Economist elaboration, based on information from the International Monetary Fund (IMF).</t>
    </r>
  </si>
  <si>
    <t>Figure 8.13. Trust in central bank and inflation expectations</t>
  </si>
  <si>
    <r>
      <rPr>
        <b/>
        <sz val="11"/>
        <color theme="1"/>
        <rFont val="Gotham Book"/>
      </rPr>
      <t xml:space="preserve">Source: </t>
    </r>
    <r>
      <rPr>
        <sz val="11"/>
        <color theme="1"/>
        <rFont val="Gotham Book"/>
      </rPr>
      <t xml:space="preserve">IDB's RES Division elaboration, based on information from the International Monetary Fund (IMF). </t>
    </r>
  </si>
  <si>
    <t>Figure 8.11. Interest rate payments decomposition</t>
  </si>
  <si>
    <r>
      <rPr>
        <b/>
        <sz val="11"/>
        <color theme="1"/>
        <rFont val="Gotham Book"/>
      </rPr>
      <t>Source:</t>
    </r>
    <r>
      <rPr>
        <sz val="11"/>
        <color theme="1"/>
        <rFont val="Gotham Book"/>
      </rPr>
      <t xml:space="preserve"> IDB’s Department of Research and Chief Economist elaboration, based on information from the International Monetary Fund (IMF). Interest rate payments correspond to total servicing costs on domestic and external public debt.</t>
    </r>
  </si>
  <si>
    <r>
      <rPr>
        <b/>
        <sz val="11"/>
        <color theme="1"/>
        <rFont val="Gotham Book"/>
      </rPr>
      <t>Note:</t>
    </r>
    <r>
      <rPr>
        <sz val="11"/>
        <color theme="1"/>
        <rFont val="Gotham Book"/>
      </rPr>
      <t xml:space="preserve"> Simple average. Projections for 2025 are based on IMF (2025). Figure does not include Ecuador. 2025p = 2025 projections.</t>
    </r>
  </si>
  <si>
    <t xml:space="preserve">Figure 8.10. Revenues and expenditures in Latin America and the Caribbean </t>
  </si>
  <si>
    <r>
      <rPr>
        <b/>
        <sz val="11"/>
        <color theme="1"/>
        <rFont val="Gotham Book"/>
      </rPr>
      <t>Source:</t>
    </r>
    <r>
      <rPr>
        <sz val="11"/>
        <color theme="1"/>
        <rFont val="Gotham Book"/>
      </rPr>
      <t xml:space="preserve"> IDB’s Department of Research and Chief Economist elaboration, based on information from central banks and Haver Analytics.</t>
    </r>
  </si>
  <si>
    <r>
      <t xml:space="preserve">Note: </t>
    </r>
    <r>
      <rPr>
        <sz val="11"/>
        <color theme="1"/>
        <rFont val="Gotham Book"/>
      </rPr>
      <t>Median policy rate, inflation rate, and expected inflation for Brazil, Chile, Colombia, Costa Rica, the Dominican Republic, Guatemala, Jamaica, Mexico, Paraguay, Peru, and Uruguay.</t>
    </r>
  </si>
  <si>
    <t>Figure 8.9. Monetary policy rates in Latin America and the Caribbean</t>
  </si>
  <si>
    <t>Figure 8.8. Gross debt-to-GDP</t>
  </si>
  <si>
    <r>
      <rPr>
        <b/>
        <sz val="11"/>
        <color theme="1"/>
        <rFont val="Gotham Book"/>
      </rPr>
      <t xml:space="preserve">Note: </t>
    </r>
    <r>
      <rPr>
        <sz val="11"/>
        <color theme="1"/>
        <rFont val="Gotham Book"/>
      </rPr>
      <t>The shaded area represents the interquartile range (25th to 75th percentile) of the public debt distribution across countries in Latin America and the Caribbean. The figure does not include Argentina and Ecuador, for which data are not available; Argentina, however, has exhibited high levels of volatility during the last five years shown. Under the current fiscal consolidation process, debt declines to 85 percent of GDP in 2025 from 125 percent in 2023. Projections for 2025 are based on IMF data. The FISLAC risk threshold (54.8 percent of GDP) indicates the average level of debt at which the probability of falling into a fiscal crisis increases. The threshold is estimated following Valencia, Díaz, and Parra (2022) for 23 countries in Latin America and the Caribbean between 2000 and 2025p.</t>
    </r>
  </si>
  <si>
    <t>Figure 8.7. Price trends of selected critical minerals</t>
  </si>
  <si>
    <t>Log copper (Real USD)</t>
  </si>
  <si>
    <t>Log nickel (Real USD)</t>
  </si>
  <si>
    <t>Log lithium (Real USD)</t>
  </si>
  <si>
    <t>Log rare earth 
(Real USD)</t>
  </si>
  <si>
    <r>
      <rPr>
        <b/>
        <sz val="11"/>
        <color theme="1"/>
        <rFont val="Gotham Book"/>
      </rPr>
      <t>Source:</t>
    </r>
    <r>
      <rPr>
        <sz val="11"/>
        <color theme="1"/>
        <rFont val="Gotham Book"/>
      </rPr>
      <t xml:space="preserve"> IDB’s Department of Research and Chief Economist elaboration, based on information from the Federal Reserve Economic Data (FRED), the U.S. Geological Survey (USGS), and the World Bank Commodity Price Data.</t>
    </r>
  </si>
  <si>
    <r>
      <rPr>
        <b/>
        <sz val="11"/>
        <color theme="1"/>
        <rFont val="Gotham Book"/>
      </rPr>
      <t xml:space="preserve">Note: </t>
    </r>
    <r>
      <rPr>
        <sz val="11"/>
        <color theme="1"/>
        <rFont val="Gotham Book"/>
      </rPr>
      <t>Nominal price series were deflated using the U.S. Consumer Price Index (CPI). Series are normalized such that the log of real prices equals 3 in 2010. Commodity price series are based on the World Bank Commodity Price Data (The Pink Sheet), except for lithium and rare-earth oxide, whose price series are from the USGS.</t>
    </r>
  </si>
  <si>
    <t>Figure 8.6. Commodity prices</t>
  </si>
  <si>
    <t>Energy index   (Oct23=100)</t>
  </si>
  <si>
    <t>Food index  (Oct23=100)</t>
  </si>
  <si>
    <t>Metals and minerals (excluding precious metals) index 
(Oct23=100)</t>
  </si>
  <si>
    <t>Gold index  
(Oct23=100)</t>
  </si>
  <si>
    <r>
      <rPr>
        <b/>
        <sz val="11"/>
        <color theme="1"/>
        <rFont val="Gotham Book"/>
      </rPr>
      <t>Source</t>
    </r>
    <r>
      <rPr>
        <sz val="11"/>
        <color theme="1"/>
        <rFont val="Gotham Book"/>
      </rPr>
      <t>: IDB’s Department of Research and Chief Economist elaboration, based on information from the Federal Reserve Economic Data (FRED) and the World Bank Commodity Price Data (The Pink Sheet).</t>
    </r>
  </si>
  <si>
    <r>
      <rPr>
        <b/>
        <sz val="11"/>
        <color theme="1"/>
        <rFont val="Gotham Book"/>
      </rPr>
      <t xml:space="preserve">Note: </t>
    </r>
    <r>
      <rPr>
        <sz val="11"/>
        <color theme="1"/>
        <rFont val="Gotham Book"/>
      </rPr>
      <t>Nominal price series and nominal indices were deflated using the U.S. Consumer Price Index (CPI).</t>
    </r>
  </si>
  <si>
    <r>
      <rPr>
        <b/>
        <sz val="11"/>
        <color rgb="FF000000"/>
        <rFont val="Gotham Book"/>
      </rPr>
      <t>Source:</t>
    </r>
    <r>
      <rPr>
        <sz val="11"/>
        <color rgb="FF000000"/>
        <rFont val="Gotham Book"/>
      </rPr>
      <t xml:space="preserve"> IDB’s Department of Research and Chief Economist elaboration, based on information from Bloomberg.</t>
    </r>
  </si>
  <si>
    <t>EMBIG LATAM spread (Median)
(A)</t>
  </si>
  <si>
    <t>10-year U.S. Treasury yield
(B)</t>
  </si>
  <si>
    <t>Figure 8.4. Private credit in Latin America and the Caribbean (as % of GDP)</t>
  </si>
  <si>
    <t>Private 
credit</t>
  </si>
  <si>
    <t>Public 
credit</t>
  </si>
  <si>
    <t>Total 
credit</t>
  </si>
  <si>
    <r>
      <rPr>
        <b/>
        <sz val="11"/>
        <color rgb="FF000000"/>
        <rFont val="Gotham Book"/>
      </rPr>
      <t>Source:</t>
    </r>
    <r>
      <rPr>
        <sz val="11"/>
        <color rgb="FF000000"/>
        <rFont val="Gotham Book"/>
      </rPr>
      <t xml:space="preserve"> IDB’s Department of Research and Chief Economist elaboration, based on information from Latin Macro Watch (LMW).</t>
    </r>
  </si>
  <si>
    <t>Figure 8.3. Unemployment after the pandemic</t>
  </si>
  <si>
    <t>Figure 8.2. Median annual inflation</t>
  </si>
  <si>
    <r>
      <rPr>
        <b/>
        <sz val="11"/>
        <color theme="1"/>
        <rFont val="Gotham Book"/>
      </rPr>
      <t>Source:</t>
    </r>
    <r>
      <rPr>
        <sz val="11"/>
        <color theme="1"/>
        <rFont val="Gotham Book"/>
      </rPr>
      <t xml:space="preserve"> IDB’s Department of Research and Chief Economist elaboration, based on information from Haver Analytics.</t>
    </r>
  </si>
  <si>
    <t>Figure 8.1. Global and regional growth projections: expected growth in 2026</t>
  </si>
  <si>
    <r>
      <rPr>
        <b/>
        <sz val="11"/>
        <color theme="1"/>
        <rFont val="Gotham Book"/>
      </rPr>
      <t xml:space="preserve">Note: </t>
    </r>
    <r>
      <rPr>
        <sz val="11"/>
        <color theme="1"/>
        <rFont val="Gotham Book"/>
      </rPr>
      <t>The graph reports growth forecasts for 2026, using the LatinFocus forecasts.</t>
    </r>
  </si>
  <si>
    <r>
      <rPr>
        <b/>
        <sz val="11"/>
        <color theme="1"/>
        <rFont val="Gotham Book"/>
      </rPr>
      <t>Source:</t>
    </r>
    <r>
      <rPr>
        <sz val="11"/>
        <color theme="1"/>
        <rFont val="Gotham Book"/>
      </rPr>
      <t xml:space="preserve"> IDB’s Department of Research and Chief Economist elaboration, based on information from FocusEconomics LatinFocus Consensus Forecasts.</t>
    </r>
  </si>
  <si>
    <r>
      <rPr>
        <b/>
        <sz val="11"/>
        <color rgb="FF000000"/>
        <rFont val="Gotham Book"/>
      </rPr>
      <t>Source:</t>
    </r>
    <r>
      <rPr>
        <sz val="11"/>
        <color rgb="FF000000"/>
        <rFont val="Gotham Book"/>
      </rPr>
      <t xml:space="preserve"> IDB’s Social Protection and Labor Markets Division elaboration, based on information from Stampini et al. (2025).</t>
    </r>
  </si>
  <si>
    <r>
      <rPr>
        <b/>
        <sz val="11"/>
        <color theme="1"/>
        <rFont val="Gotham Book"/>
      </rPr>
      <t>Related publication:</t>
    </r>
    <r>
      <rPr>
        <sz val="11"/>
        <color theme="1"/>
        <rFont val="Gotham Book"/>
      </rPr>
      <t xml:space="preserve"> Stampini  M.,  A.  Llena-Nozal,  C.  Soto  Iguarán,  N.  Aranco,  F. Benedetti, B. Fabiani de Leva, M. García Díaz, K. Killmeier, C. Lupica, J. Rauet Tejeda. “Who Cares? How to Support and Ensure Recognition for Caregivers for Older People in Latin America and the Caribbean”. IDB's-OECD-AFD (2025). </t>
    </r>
  </si>
  <si>
    <r>
      <rPr>
        <b/>
        <sz val="11"/>
        <color theme="1"/>
        <rFont val="Gotham Book"/>
      </rPr>
      <t>Source:</t>
    </r>
    <r>
      <rPr>
        <sz val="11"/>
        <color theme="1"/>
        <rFont val="Gotham Book"/>
      </rPr>
      <t xml:space="preserve"> IDB’s Social Protection and Labor Markets Division elaboration, based on information from the Labor Markets and Social Security Information System (SIMS); the International Monetary Fund’s World Economic Outlook Database; OECD Data, Pension and Health Spending; and Rao et al. (2022).</t>
    </r>
  </si>
  <si>
    <r>
      <rPr>
        <b/>
        <sz val="11"/>
        <color theme="1"/>
        <rFont val="Gotham Book"/>
      </rPr>
      <t xml:space="preserve">Note: </t>
    </r>
    <r>
      <rPr>
        <sz val="11"/>
        <color theme="1"/>
        <rFont val="Gotham Book"/>
      </rPr>
      <t>“Health &lt;65” refers to health expenditure on the population younger than 65; “Health 65+” refers to health expenditure on the population aged 65 or older. Due to data availability, the regional value shown in the figure is the unweighted average of Argentina, Bolivia, Brazil, Chile, Colombia, Costa Rica, the Dominican Republic, Ecuador, El Salvador, Guatemala, Honduras, Mexico, Panama, Paraguay, Peru, and Uruguay.</t>
    </r>
  </si>
  <si>
    <t>Non-contributory pension</t>
  </si>
  <si>
    <t>Contributory pension</t>
  </si>
  <si>
    <r>
      <rPr>
        <b/>
        <sz val="11"/>
        <color theme="1"/>
        <rFont val="Gotham Book"/>
      </rPr>
      <t>Source:</t>
    </r>
    <r>
      <rPr>
        <sz val="11"/>
        <color theme="1"/>
        <rFont val="Gotham Book"/>
      </rPr>
      <t xml:space="preserve"> IDB’s Social Protection and Labor Markets Division elaboration, based on information from the Labor Markets and Social Security Information System (SIMS).</t>
    </r>
  </si>
  <si>
    <r>
      <rPr>
        <b/>
        <sz val="11"/>
        <color theme="1"/>
        <rFont val="Gotham Book"/>
      </rPr>
      <t>Note:</t>
    </r>
    <r>
      <rPr>
        <sz val="11"/>
        <color theme="1"/>
        <rFont val="Gotham Book"/>
      </rPr>
      <t xml:space="preserve"> Based on the simple average of 16 economies in Latin America and the Caribbean.</t>
    </r>
  </si>
  <si>
    <t>10% of older population</t>
  </si>
  <si>
    <t>20% of older population</t>
  </si>
  <si>
    <r>
      <rPr>
        <b/>
        <sz val="11"/>
        <color rgb="FF000000"/>
        <rFont val="Gotham Book"/>
      </rPr>
      <t>Source:</t>
    </r>
    <r>
      <rPr>
        <sz val="11"/>
        <color rgb="FF000000"/>
        <rFont val="Gotham Book"/>
      </rPr>
      <t xml:space="preserve"> IDB’s Social Protection and Labor Markets Division elaboration, based on information from Schwarz and Stampini (2025).</t>
    </r>
  </si>
  <si>
    <r>
      <rPr>
        <b/>
        <sz val="11"/>
        <color theme="1"/>
        <rFont val="Gotham Book"/>
      </rPr>
      <t>Related publication:</t>
    </r>
    <r>
      <rPr>
        <sz val="11"/>
        <color theme="1"/>
        <rFont val="Gotham Book"/>
      </rPr>
      <t xml:space="preserve"> Schwarz, N. V., &amp; Stampini, M. (2025). Landscape of Non-contributory Cash Transfers in Latin America and the Caribbean, before and after the Covid-19 pandemic. https://doi.org/10.18235/0013579.</t>
    </r>
  </si>
  <si>
    <t xml:space="preserve">Income group </t>
  </si>
  <si>
    <t>Figure 7.4. Preferences for redistribution in Latin America</t>
  </si>
  <si>
    <r>
      <rPr>
        <b/>
        <sz val="11"/>
        <color theme="1"/>
        <rFont val="Gotham Book"/>
      </rPr>
      <t>Source:</t>
    </r>
    <r>
      <rPr>
        <sz val="11"/>
        <color theme="1"/>
        <rFont val="Gotham Book"/>
      </rPr>
      <t xml:space="preserve"> IDB’s Department of Research and Chief Economist elaboration, based on information from Busso et al. (2022).</t>
    </r>
  </si>
  <si>
    <r>
      <rPr>
        <b/>
        <sz val="11"/>
        <color theme="1"/>
        <rFont val="Gotham Book"/>
      </rPr>
      <t xml:space="preserve">Source: </t>
    </r>
    <r>
      <rPr>
        <sz val="11"/>
        <color theme="1"/>
        <rFont val="Gotham Book"/>
      </rPr>
      <t>IDB’s Fiscal Management Division elaboration, based on information from the International Survey on Revenue Administration (ISORA).</t>
    </r>
  </si>
  <si>
    <r>
      <rPr>
        <b/>
        <sz val="11"/>
        <color rgb="FF000000"/>
        <rFont val="Gotham Book"/>
      </rPr>
      <t>Note:</t>
    </r>
    <r>
      <rPr>
        <sz val="11"/>
        <color rgb="FF000000"/>
        <rFont val="Gotham Book"/>
      </rPr>
      <t xml:space="preserve"> Percentages correspond to the share of taxpayers using electronic invoicing out of the total number of registered taxpayers in participating tax administrations in Latin America and the Caribbean.</t>
    </r>
  </si>
  <si>
    <r>
      <rPr>
        <b/>
        <sz val="11"/>
        <color rgb="FF000000"/>
        <rFont val="Gotham Book"/>
      </rPr>
      <t xml:space="preserve">Note: </t>
    </r>
    <r>
      <rPr>
        <sz val="11"/>
        <color rgb="FF000000"/>
        <rFont val="Gotham Book"/>
      </rPr>
      <t>The figure reports tax revenues as a percentage of GDP for Latin America and the Caribbean (LAC) and the OECD average by tax category. The category “Other taxes” includes taxes on payroll and workforce; taxes unallocable between taxes on income, profits, and capital gains of individuals and corporations; and other taxes. The LAC figure corresponds to the unweighted average for the 26 countries in Latin America and the Caribbean included in the OECD publication Revenue Statistics in Latin America and the Caribbean 2025. The OECD figure corresponds to the unweighted average of OECD member countries. Total tax revenue is the sum of all tax categories shown.</t>
    </r>
  </si>
  <si>
    <r>
      <rPr>
        <b/>
        <sz val="11"/>
        <color rgb="FF000000"/>
        <rFont val="Gotham Book"/>
      </rPr>
      <t xml:space="preserve">Source: </t>
    </r>
    <r>
      <rPr>
        <sz val="11"/>
        <color rgb="FF000000"/>
        <rFont val="Gotham Book"/>
      </rPr>
      <t>IDB’s Fiscal Management Division elaboration, based on information from the OECD Global Revenue Statistics Database (Comparative tax revenues).</t>
    </r>
  </si>
  <si>
    <r>
      <rPr>
        <b/>
        <sz val="11"/>
        <color rgb="FF000000"/>
        <rFont val="Gotham Book"/>
      </rPr>
      <t>Note:</t>
    </r>
    <r>
      <rPr>
        <sz val="11"/>
        <color rgb="FF000000"/>
        <rFont val="Gotham Book"/>
      </rPr>
      <t xml:space="preserve"> The figure reports total tax revenues as a percentage of GDP for Latin America and the Caribbean (LAC) and the OECD average over the period 1990–2023. The LAC figure corresponds to the unweighted average for the 26 countries in Latin America and the Caribbean included in the OECD publication Revenue Statistics in Latin America and the Caribbean 2025. The OECD figure corresponds to the unweighted average of OECD member countries. The gap is calculated as the difference in tax-to-GDP ratios between the OECD average and LAC (OECD minus LAC).</t>
    </r>
  </si>
  <si>
    <r>
      <rPr>
        <b/>
        <sz val="11"/>
        <color rgb="FF000000"/>
        <rFont val="Gotham Book"/>
      </rPr>
      <t>Source:</t>
    </r>
    <r>
      <rPr>
        <sz val="11"/>
        <color rgb="FF000000"/>
        <rFont val="Gotham Book"/>
      </rPr>
      <t xml:space="preserve"> IDB’s Fiscal Management Division elaboration, based on information from the OECD Global Revenue Statistics Database (Comparative Tax Revenues).</t>
    </r>
  </si>
  <si>
    <r>
      <rPr>
        <b/>
        <sz val="11"/>
        <color theme="1"/>
        <rFont val="Gotham Book"/>
      </rPr>
      <t xml:space="preserve">Source: </t>
    </r>
    <r>
      <rPr>
        <sz val="11"/>
        <color theme="1"/>
        <rFont val="Gotham Book"/>
      </rPr>
      <t>IDB’s Knowledge and Learning Division elaboration, based on information from the IDB Publication Catalog, the IDB Open Data Catalog, IDB Code for Development, MyLearning, and Scopus.</t>
    </r>
  </si>
  <si>
    <t>Figure 6.13. New knowledge products at the IDB's Group in 2025</t>
  </si>
  <si>
    <r>
      <rPr>
        <b/>
        <sz val="11"/>
        <color theme="1"/>
        <rFont val="Gotham Book"/>
      </rPr>
      <t xml:space="preserve">Note: </t>
    </r>
    <r>
      <rPr>
        <sz val="11"/>
        <color theme="1"/>
        <rFont val="Gotham Book"/>
      </rPr>
      <t>Note: These figures can be found in The IDB Group’s Knowledge Annual Report 2025: Turning knowledge into impact: http://dx.doi.org/10.18235/0013948. This first IDB Group Knowledge Report presents the Bank’s knowledge production over recent years and the strategic reforms enacted to strengthen its role as a “Knowledge Bank” for the region. It also underscores the growing effort to measure the influence of this knowledge, showcases how analytical work enhances operations, and demonstrates its tangible impact on improving lives across Latin America and the Caribbean.</t>
    </r>
  </si>
  <si>
    <r>
      <rPr>
        <b/>
        <sz val="11"/>
        <color rgb="FF000000"/>
        <rFont val="Gotham Book"/>
      </rPr>
      <t>Source:</t>
    </r>
    <r>
      <rPr>
        <sz val="11"/>
        <color rgb="FF000000"/>
        <rFont val="Gotham Book"/>
      </rPr>
      <t xml:space="preserve"> IDB’s Housing and Urban Development Division elaboration, based on information from Libertun de Duren et al. (2025).</t>
    </r>
  </si>
  <si>
    <r>
      <rPr>
        <b/>
        <sz val="11"/>
        <color rgb="FF000000"/>
        <rFont val="Gotham Book"/>
      </rPr>
      <t>Source:</t>
    </r>
    <r>
      <rPr>
        <sz val="11"/>
        <color rgb="FF000000"/>
        <rFont val="Gotham Book"/>
      </rPr>
      <t xml:space="preserve"> IDB’s Institutional Capacity of the State Division elaboration, based on OECD and IDB (2024).</t>
    </r>
  </si>
  <si>
    <r>
      <rPr>
        <b/>
        <sz val="11"/>
        <color theme="1"/>
        <rFont val="Gotham Book"/>
      </rPr>
      <t xml:space="preserve">Source: </t>
    </r>
    <r>
      <rPr>
        <sz val="11"/>
        <color theme="1"/>
        <rFont val="Gotham Book"/>
      </rPr>
      <t>IDB’s Institutional Capacity of the State Division elaboration, based on information from the World Bank’s Worldwide Governance Indicators (2023).</t>
    </r>
  </si>
  <si>
    <t>Figure 6.10. Government effectivenes index</t>
  </si>
  <si>
    <t>Government effectivenes index (Percentil, 2023)</t>
  </si>
  <si>
    <t>Figure 6.9. Digital payments are growing faster than account ownership</t>
  </si>
  <si>
    <r>
      <rPr>
        <b/>
        <sz val="11"/>
        <color rgb="FF000000"/>
        <rFont val="Gotham Book"/>
      </rPr>
      <t xml:space="preserve">Source: </t>
    </r>
    <r>
      <rPr>
        <sz val="11"/>
        <color rgb="FF000000"/>
        <rFont val="Gotham Book"/>
      </rPr>
      <t>IDB elaboration, based on information from Azevedo et al. (2025) and multiple rounds of the FINDEX survey.</t>
    </r>
  </si>
  <si>
    <r>
      <rPr>
        <b/>
        <sz val="11"/>
        <color theme="1"/>
        <rFont val="Gotham Book"/>
      </rPr>
      <t>Note:</t>
    </r>
    <r>
      <rPr>
        <sz val="11"/>
        <color theme="1"/>
        <rFont val="Gotham Book"/>
      </rPr>
      <t xml:space="preserve"> The figure reports ownership and use of different financial products among adults (ages 15 and older) in Latin America and the Caribbean. Financial account ownership is defined as the percentage of individuals with an account in the financial sector. Payments by card or ACH (automated clearing house) transfer include purchases made with debit or credit cards; payments for utility services (electricity, water, and trash); the sending or receiving of money to or from family and friends through a bank or transfer service; and salaries or wages, government transfers, or proceeds from agricultural sales. Payments by digital or mobile wallet include using a phone or the internet to make purchases; payments for utility services (electricity, water, and trash); the sending or receiving of money to or from family and friends; and wages, government transfers, or proceeds from agricultural sales.</t>
    </r>
  </si>
  <si>
    <r>
      <t xml:space="preserve">Related publication: </t>
    </r>
    <r>
      <rPr>
        <sz val="11"/>
        <color theme="1"/>
        <rFont val="Gotham Book"/>
      </rPr>
      <t>Azevedo, V., Garbay Flores, S. A., Vera-Cossio, D. A., Vlaicu, R., &amp; Zárate Moreno, A. M. (1970). Beyond Cash: The Digital Payments Revolution in Latin America and the Caribbean. https://doi.org/10.18235/0013688.</t>
    </r>
  </si>
  <si>
    <t>Figure 6.8. Index of number of digital transactions in Latin America and the Caribbean per 1,000 adults (Base year: 2019)</t>
  </si>
  <si>
    <r>
      <rPr>
        <b/>
        <sz val="11"/>
        <rFont val="Gotham Book"/>
      </rPr>
      <t>Related publication:</t>
    </r>
    <r>
      <rPr>
        <sz val="11"/>
        <rFont val="Gotham Book"/>
      </rPr>
      <t xml:space="preserve"> Azevedo, V., Garbay Flores, S. A., Vera-Cossio, D. A., Vlaicu, R., &amp; Zárate Moreno, A. M. (1970). Beyond Cash: The Digital Payments Revolution in Latin America and the Caribbean. https://doi.org/10.18235/0013688.</t>
    </r>
  </si>
  <si>
    <r>
      <t xml:space="preserve">Note: </t>
    </r>
    <r>
      <rPr>
        <sz val="11"/>
        <color theme="1"/>
        <rFont val="Gotham Book"/>
      </rPr>
      <t>The figure plots the average growth rate of digital transactions per 1,000 adults (ages 15 and older) for a set of Latin American countries (Bolivia, Brazil, Chile, Costa Rica, Mexico, and Peru), normalized to 2019. Brazil’s transactions include those made through the instant payment system Pix, the express wire transfer TED, and debit, credit, and prepaid cards. Chile’s include interand intrabank electronic transfers and transfers using debit and credit cards (for both individuals and firms), as well as prepaid cards. Costa Rica’s transactions include inter- and intrabank transfers through the real-time Immediate Payments System (PIN, for its acronym in Spanish), through the retail fast payment system SINPE Móvil, and payments using debit and credit cards. Mexico’s transactions include those using the digital payment method CoDi, inter- and intrabank transfers requested through phone calls or internet banking, electronic bank transfers, and transfers using debit or credit cards. Peru’s include inter- and intrabank transfers using digital wallets and payments using debit or credit cards.</t>
    </r>
  </si>
  <si>
    <r>
      <t xml:space="preserve">Source: </t>
    </r>
    <r>
      <rPr>
        <sz val="11"/>
        <rFont val="Gotham Book"/>
      </rPr>
      <t>IDB's elaboration, based on information from Beyond Cash: The Digital Payments Revolution in Latin America and the Caribbean (2025).</t>
    </r>
  </si>
  <si>
    <r>
      <rPr>
        <b/>
        <sz val="11"/>
        <color rgb="FF000000"/>
        <rFont val="Gotham Book"/>
      </rPr>
      <t>Source:</t>
    </r>
    <r>
      <rPr>
        <sz val="11"/>
        <color rgb="FF000000"/>
        <rFont val="Gotham Book"/>
      </rPr>
      <t xml:space="preserve"> IDB’s Health, Nutrition and Population Division elaboration, based on information from the Pan American Health Organization’s Regional Health Facilities Master List (retrieved June 2024) and Ookla fixed broadband and mobile network maps.</t>
    </r>
  </si>
  <si>
    <t>Figure 6.7. Hospitals with high-speed connectivity in Latin America and the Caribbean</t>
  </si>
  <si>
    <t>Figure 6.6. Workers with complete secondary education</t>
  </si>
  <si>
    <t>Age ranges</t>
  </si>
  <si>
    <t>Secondary completion</t>
  </si>
  <si>
    <r>
      <rPr>
        <b/>
        <sz val="10"/>
        <color theme="1"/>
        <rFont val="Gotham Book"/>
      </rPr>
      <t>Source:</t>
    </r>
    <r>
      <rPr>
        <sz val="10"/>
        <color theme="1"/>
        <rFont val="Gotham Book"/>
      </rPr>
      <t xml:space="preserve"> IDB’s Social Protection and Labor Markets Division elaboration, based on information from the Labor Markets and Social Security Information System (SIMS).</t>
    </r>
  </si>
  <si>
    <r>
      <rPr>
        <b/>
        <sz val="10"/>
        <color theme="1"/>
        <rFont val="Gotham Book"/>
      </rPr>
      <t>Note:</t>
    </r>
    <r>
      <rPr>
        <sz val="10"/>
        <color theme="1"/>
        <rFont val="Gotham Book"/>
      </rPr>
      <t xml:space="preserve"> Regional average based on a sample of 16 countries in Latin America and the Caribbean, excluding Venezuela. In Brazil, the Dominican Republic, and Guatemala, highest educational attainment is proxied by years of education.</t>
    </r>
  </si>
  <si>
    <t>Figure 6.5. Intergenerational mobility index</t>
  </si>
  <si>
    <t>Gini coefficient</t>
  </si>
  <si>
    <t>Intergenerational mobility index</t>
  </si>
  <si>
    <r>
      <rPr>
        <b/>
        <sz val="11"/>
        <color rgb="FF000000"/>
        <rFont val="Gotham Book"/>
      </rPr>
      <t>Source:</t>
    </r>
    <r>
      <rPr>
        <sz val="11"/>
        <color rgb="FF000000"/>
        <rFont val="Gotham Book"/>
      </rPr>
      <t xml:space="preserve"> IDB’s Social Sector elaboration, based on information from the Inter-American Development Bank’s Harmonized Household Surveys for Latin America and the Caribbean: https://www.iadb.org/en/knowledge-resources/data/social-data.</t>
    </r>
  </si>
  <si>
    <r>
      <rPr>
        <b/>
        <sz val="11"/>
        <color rgb="FF000000"/>
        <rFont val="Gotham Book"/>
      </rPr>
      <t xml:space="preserve">Note: </t>
    </r>
    <r>
      <rPr>
        <sz val="11"/>
        <color rgb="FF000000"/>
        <rFont val="Gotham Book"/>
      </rPr>
      <t>This is the calculation for the unweighted average Gini coefficient of per capita income.</t>
    </r>
  </si>
  <si>
    <t>Average of Gini coefficients</t>
  </si>
  <si>
    <t>Figure 6.3. Share of workers earning below the poverty line (USD 6.85 PP 2017)</t>
  </si>
  <si>
    <r>
      <rPr>
        <b/>
        <sz val="11"/>
        <color theme="1"/>
        <rFont val="Gotham Book"/>
      </rPr>
      <t xml:space="preserve">Note: </t>
    </r>
    <r>
      <rPr>
        <sz val="11"/>
        <color theme="1"/>
        <rFont val="Gotham Book"/>
      </rPr>
      <t xml:space="preserve"> Regional average based on a sample of 16 countries in Latin America and the Caribbean, excluding Venezuela. Values are interpolated for missing years.</t>
    </r>
  </si>
  <si>
    <t>Key groups</t>
  </si>
  <si>
    <t>Figure 6.2. Levels of poverty across key groups in Latin America and the Caribbean</t>
  </si>
  <si>
    <r>
      <rPr>
        <b/>
        <sz val="11"/>
        <color theme="1"/>
        <rFont val="Gotham Book"/>
      </rPr>
      <t xml:space="preserve">Source: </t>
    </r>
    <r>
      <rPr>
        <sz val="11"/>
        <color theme="1"/>
        <rFont val="Gotham Book"/>
      </rPr>
      <t>IDB’s Gender and Diversity Division elaboration, based on information from the Inter-American Development Bank’s Harmonized Household Surveys for Latin America and the Caribbean: https://www.iadb.org/en/knowledge-resources/data/social-data.</t>
    </r>
  </si>
  <si>
    <r>
      <rPr>
        <b/>
        <sz val="11"/>
        <color rgb="FF000000"/>
        <rFont val="Gotham Book"/>
      </rPr>
      <t>Note</t>
    </r>
    <r>
      <rPr>
        <sz val="11"/>
        <color rgb="FF000000"/>
        <rFont val="Gotham Book"/>
      </rPr>
      <t>: Interpolated estimates from the World Bank’s PIP database were used for the following country-year combinations: ARG (2015); BLZ (2000, 2001, 2002, 2003, 2004, 2005, 2006, 2007, 2008, 2009, 2010, 2011, 2012, 2013, 2014, 2015, 2016, 2017, 2018, 2019, 2020, 2021, 2022, 2023, 2024); BOL (2003, 2010, 2024); BRA (2000, 2010, 2024); BRB (2000, 2001, 2002, 2003, 2004, 2005, 2006, 2007, 2008, 2009, 2010, 2011, 2012, 2013, 2014, 2015, 2016, 2017, 2018, 2019, 2020, 2021, 2022, 2023, 2024); CHL (2001, 2002, 2004, 2005, 2007, 2008, 2010, 2012, 2014, 2016, 2018, 2019, 2021, 2023); COL (2006, 2007, 2024); ECU (2001, 2002); GTM (2001, 2002, 2003, 2004, 2005, 2007, 2008, 2009, 2010, 2011, 2012, 2013, 2014, 2015, 2016, 2017, 2018, 2019, 2020, 2021, 2022, 2023, 2024); GUY (2000, 2001, 2002, 2003, 2004, 2005, 2006, 2007, 2008, 2009, 2010, 2011, 2012, 2013, 2014, 2015, 2016, 2017, 2018, 2019, 2020, 2021, 2022, 2023, 2024); HND (2000, 2020, 2021, 2022); HTI (2000, 2002, 2003, 2004, 2005, 2006, 2007, 2008, 2009, 2010, 2011, 2012, 2013, 2014, 2015, 2016, 2017, 2018, 2019, 2020, 2021, 2022, 2023, 2024); JAM (2000, 2001, 2003, 2005, 2006, 2007, 2008, 2009, 2010, 2011, 2012, 2013, 2014, 2015, 2016, 2017, 2018, 2019, 2020, 2021, 2022, 2023, 2024); MEX (2001, 2003, 2007, 2009, 2011, 2013, 2015, 2017, 2019, 2021, 2023); NIC (2000, 2002, 2003, 2004, 2006, 2007, 2008, 2009, 2010, 2011, 2012, 2013, 2014, 2015, 2016, 2017, 2018, 2019, 2020, 2021, 2022, 2023, 2024); PAN (2020, 2022); PRY (2000); SLV (2020, 2024); SUR (2000, 2001, 2002, 2003, 2004, 2005, 2006, 2007, 2008, 2009, 2010, 2011, 2012, 2013, 2014, 2015, 2016, 2017, 2018, 2019, 2020, 2021, 2022, 2023, 2024); TTO (2000, 2001, 2002, 2003, 2004, 2005, 2006, 2007, 2008, 2009, 2010, 2011, 2012, 2013, 2014, 2015, 2016, 2017, 2018, 2019, 2020, 2021, 2022, 2023, 2024); URY (2000, 2001, 2002, 2003, 2004, 2005); VEN (2000, 2007, 2008, 2009, 2010, 2011, 2012, 2013, 2014).</t>
    </r>
  </si>
  <si>
    <r>
      <rPr>
        <b/>
        <sz val="11"/>
        <rFont val="Gotham Book"/>
      </rPr>
      <t>Source:</t>
    </r>
    <r>
      <rPr>
        <sz val="11"/>
        <rFont val="Gotham Book"/>
      </rPr>
      <t xml:space="preserve"> IDB’s Social Sector elaboration, based on information from the World Bank’s Poverty and Inequality Platform (PIP).</t>
    </r>
  </si>
  <si>
    <t>Figure 6.1. Poverty rate in Latin America and the Caribbean</t>
  </si>
  <si>
    <t xml:space="preserve">Figure 5.15. Number of MSMEs benefiting from financial and/or non-financial support </t>
  </si>
  <si>
    <r>
      <rPr>
        <b/>
        <sz val="11"/>
        <color theme="1"/>
        <rFont val="Gotham Book"/>
      </rPr>
      <t>Source:</t>
    </r>
    <r>
      <rPr>
        <sz val="11"/>
        <color theme="1"/>
        <rFont val="Gotham Book"/>
      </rPr>
      <t xml:space="preserve"> IDB Invest elaboration, based on internal records.</t>
    </r>
  </si>
  <si>
    <t>Figure 5.12. Intra-regional trade share (%)</t>
  </si>
  <si>
    <r>
      <rPr>
        <b/>
        <sz val="11"/>
        <color theme="1"/>
        <rFont val="Gotham Book"/>
      </rPr>
      <t>Note:</t>
    </r>
    <r>
      <rPr>
        <sz val="11"/>
        <color theme="1"/>
        <rFont val="Gotham Book"/>
      </rPr>
      <t xml:space="preserve"> The figure plots the intraregional trade share, in percentage terms, calculated as the value of exports within the group as a percentage of total export value for each group for the period 1996–2024. Information for some countries with missing data was supplemented with mirror data (reported by their trading partners), so the panel is complete for the countries that report data to Comtrade (the raw data used by CEPII-BACI). The groups are consistent over time; that is, the European Union (EU) group has the same 27 members throughout the entire period.</t>
    </r>
  </si>
  <si>
    <r>
      <rPr>
        <b/>
        <sz val="11"/>
        <color rgb="FF000000"/>
        <rFont val="Gotham Book"/>
      </rPr>
      <t>Source:</t>
    </r>
    <r>
      <rPr>
        <sz val="11"/>
        <color rgb="FF000000"/>
        <rFont val="Gotham Book"/>
      </rPr>
      <t xml:space="preserve"> IDB’s Productivity, Trade, and Innovation Sector elaboration, based on information from INTEGRA and the CEPII-BACI Dataset (2026).</t>
    </r>
  </si>
  <si>
    <r>
      <rPr>
        <b/>
        <sz val="11"/>
        <color rgb="FF000000"/>
        <rFont val="Gotham Book"/>
      </rPr>
      <t>Note:</t>
    </r>
    <r>
      <rPr>
        <sz val="11"/>
        <color rgb="FF000000"/>
        <rFont val="Gotham Book"/>
      </rPr>
      <t xml:space="preserve"> The figure shows the average share of value added that workers receive as wages for each US$ 100 they generate, calculated as the inverse of the average markdown, following the methodology of Ackerberg, Caves, and Frazer (2015). Latin American countries include Argentina, Brazil, Chile, Colombia, Costa Rica, Ecuador, El Salvador, Guatemala, Honduras, Mexico, Panama, Paraguay, and Uruguay. Advanced economies include Austria, Belgium, the Czech Republic, Denmark, Finland, France, Germany, Greece, Italy, Japan, the Netherlands, Portugal, the Republic of Korea, Slovenia, Spain, Sweden, and the United Kingdom. </t>
    </r>
  </si>
  <si>
    <r>
      <rPr>
        <b/>
        <sz val="11"/>
        <color rgb="FF000000"/>
        <rFont val="Gotham Book"/>
      </rPr>
      <t xml:space="preserve">Source: </t>
    </r>
    <r>
      <rPr>
        <sz val="11"/>
        <color rgb="FF000000"/>
        <rFont val="Gotham Book"/>
      </rPr>
      <t>IDB’s Department of Research and Chief Economist elaboration, based on information from CompeteLAC and World Bank Enterprise Surveys (WBES).</t>
    </r>
  </si>
  <si>
    <r>
      <t xml:space="preserve">Source: </t>
    </r>
    <r>
      <rPr>
        <sz val="11"/>
        <color rgb="FF000000"/>
        <rFont val="Gotham Book"/>
      </rPr>
      <t>IDB’s Department of Research and Chief Economist elaboration, based on information from CompeteLAC.</t>
    </r>
  </si>
  <si>
    <t>Advanced economies</t>
  </si>
  <si>
    <r>
      <rPr>
        <b/>
        <sz val="11"/>
        <color rgb="FF000000"/>
        <rFont val="Gotham Book"/>
      </rPr>
      <t xml:space="preserve">Source: </t>
    </r>
    <r>
      <rPr>
        <sz val="11"/>
        <color rgb="FF000000"/>
        <rFont val="Gotham Book"/>
      </rPr>
      <t>IDB’s Department of Research and Chief Economist elaboration, based on information from Orbis.</t>
    </r>
  </si>
  <si>
    <t>Figure 5.8. Location of data centers</t>
  </si>
  <si>
    <t>Other industrialized countries</t>
  </si>
  <si>
    <t>Rest of the world</t>
  </si>
  <si>
    <r>
      <rPr>
        <b/>
        <sz val="11"/>
        <color rgb="FF000000"/>
        <rFont val="Gotham Book"/>
      </rPr>
      <t>Source:</t>
    </r>
    <r>
      <rPr>
        <sz val="11"/>
        <color rgb="FF000000"/>
        <rFont val="Gotham Book"/>
      </rPr>
      <t xml:space="preserve"> IDB’s Productivity, Trade, and Innovation Sector elaboration, based on information reported by the United Nations Development Programme’s (UNDP) - From data in the cloud to centers on the ground: The role of data centers in LAC’s digital future.</t>
    </r>
  </si>
  <si>
    <r>
      <rPr>
        <b/>
        <sz val="11"/>
        <color theme="1"/>
        <rFont val="Gotham Book"/>
      </rPr>
      <t xml:space="preserve">Note: </t>
    </r>
    <r>
      <rPr>
        <sz val="11"/>
        <color theme="1"/>
        <rFont val="Gotham Book"/>
      </rPr>
      <t>The figure reports the percentage distribution of total data centers worldwide by country group. Percentages are calculated as each group’s share of the global total. Country group classifications follow the source. Other G7 excludes the United States, and other industrialized countries include advanced economies not part of the G7. Latin America and the Caribbean corresponds to the regional grouping defined in the source.</t>
    </r>
  </si>
  <si>
    <r>
      <rPr>
        <b/>
        <sz val="11"/>
        <color rgb="FF000000"/>
        <rFont val="Gotham Book"/>
      </rPr>
      <t xml:space="preserve">Source: </t>
    </r>
    <r>
      <rPr>
        <sz val="11"/>
        <color rgb="FF000000"/>
        <rFont val="Gotham Book"/>
      </rPr>
      <t>IDB’s Productivity, Trade, and Innovation Sector elaboration, based on information from the International Latin American Index of Artificial Intelligence (ILIA) 2025 report, drawing on LinkedIn data.</t>
    </r>
  </si>
  <si>
    <r>
      <rPr>
        <b/>
        <sz val="11"/>
        <color theme="1"/>
        <rFont val="Gotham Book"/>
      </rPr>
      <t xml:space="preserve">Note: </t>
    </r>
    <r>
      <rPr>
        <sz val="11"/>
        <color theme="1"/>
        <rFont val="Gotham Book"/>
      </rPr>
      <t>The figure reports the share of LinkedIn users who list AI-related skills and competencies in their profiles in 2024. Percentages are calculated as the proportion of users with at least one AI skill relative to the total number of LinkedIn users in each region. Regional aggregates correspond to averages for the economies included in each group, as defined in the source.</t>
    </r>
  </si>
  <si>
    <t xml:space="preserve">Figure 5.6. Percentage of SMEs with some form of credit constraints </t>
  </si>
  <si>
    <r>
      <rPr>
        <b/>
        <sz val="11"/>
        <color theme="1"/>
        <rFont val="Gotham Book"/>
      </rPr>
      <t>Source:</t>
    </r>
    <r>
      <rPr>
        <sz val="11"/>
        <color theme="1"/>
        <rFont val="Gotham Book"/>
      </rPr>
      <t xml:space="preserve"> IDB’s Connectivity, Markets, and Finance Division elaboration, based on information from Enterprise Financial Indicators (CMF Data Lake and WB Enterprise Surveys).</t>
    </r>
  </si>
  <si>
    <t>Figure 5.5. Quality of financial markets (Financial markets index)</t>
  </si>
  <si>
    <r>
      <rPr>
        <b/>
        <sz val="11"/>
        <color rgb="FF000000"/>
        <rFont val="Gotham Book"/>
      </rPr>
      <t xml:space="preserve">Source: </t>
    </r>
    <r>
      <rPr>
        <sz val="11"/>
        <color rgb="FF000000"/>
        <rFont val="Gotham Book"/>
      </rPr>
      <t>IDB’s Productivity, Trade, and Innovation Sector elaboration, based on information from the World Bank, drawing on the International Monetary Fund’s (IMF) Financial Development Index database.</t>
    </r>
  </si>
  <si>
    <r>
      <rPr>
        <b/>
        <sz val="11"/>
        <color theme="1"/>
        <rFont val="Gotham Book"/>
      </rPr>
      <t>Note:</t>
    </r>
    <r>
      <rPr>
        <sz val="11"/>
        <color theme="1"/>
        <rFont val="Gotham Book"/>
      </rPr>
      <t xml:space="preserve"> The Financial Markets Index corresponds to the financial markets component of the IMF Financial Development Index, as reported by the World Bank. The index captures the depth, access, and efficiency of financial markets. Values range from 0 to 100, with higher values indicating higher levels of financial market development. Country group averages correspond to simple averages for the economies included in each group over the periods 2001–2010 and 2011–2020.</t>
    </r>
  </si>
  <si>
    <t>Figure 5.4. Researchers per thousand members of the labor force in selected countries (2023 or latest available)</t>
  </si>
  <si>
    <r>
      <rPr>
        <b/>
        <sz val="11"/>
        <color rgb="FF000000"/>
        <rFont val="Gotham Book"/>
      </rPr>
      <t>Source:</t>
    </r>
    <r>
      <rPr>
        <sz val="11"/>
        <color rgb="FF000000"/>
        <rFont val="Gotham Book"/>
      </rPr>
      <t xml:space="preserve"> IDB’s Productivity, Trade, and Innovation Sector elaboration, based on information from the Network for Science and Technology Indicators (RICTY) and the World Bank’s World Development Indicators.</t>
    </r>
  </si>
  <si>
    <r>
      <rPr>
        <b/>
        <sz val="11"/>
        <color theme="1"/>
        <rFont val="Gotham Book"/>
      </rPr>
      <t>Note:</t>
    </r>
    <r>
      <rPr>
        <sz val="11"/>
        <color theme="1"/>
        <rFont val="Gotham Book"/>
      </rPr>
      <t xml:space="preserve"> Researchers include R&amp;D fellows. FTE refers to full-time equivalent. For Guatemala, the information corresponds only to R&amp;D project personnel in the public and higher education sectors. For Mexico, variations in the number of personnel reflect changes in the survey sample. Data for Latin America and the Caribbean are estimates.</t>
    </r>
  </si>
  <si>
    <r>
      <rPr>
        <b/>
        <sz val="11"/>
        <color theme="1"/>
        <rFont val="Gotham Book"/>
      </rPr>
      <t xml:space="preserve">Note: </t>
    </r>
    <r>
      <rPr>
        <sz val="11"/>
        <color theme="1"/>
        <rFont val="Gotham Book"/>
      </rPr>
      <t>The figure shows the distribution of global gross domestic expenditure on research and development (GERD) across selected geographical areas in 2014 and 2023. Shares represent each region’s expenditure relative to the world total.</t>
    </r>
  </si>
  <si>
    <t>Figure 5.2. Normalized productivity index (Relative to U.S.,1960=1)</t>
  </si>
  <si>
    <t>Emerging asia</t>
  </si>
  <si>
    <r>
      <rPr>
        <b/>
        <sz val="11"/>
        <color rgb="FF000000"/>
        <rFont val="Gotham Book"/>
      </rPr>
      <t>Source:</t>
    </r>
    <r>
      <rPr>
        <sz val="11"/>
        <color rgb="FF000000"/>
        <rFont val="Gotham Book"/>
      </rPr>
      <t xml:space="preserve"> IDB’s Productivity, Trade, and Innovation Sector elaboration, based on information from Penn World Table 11.00 and Barro and Lee (2021).</t>
    </r>
  </si>
  <si>
    <r>
      <rPr>
        <b/>
        <sz val="11"/>
        <color theme="1"/>
        <rFont val="Gotham Book"/>
      </rPr>
      <t xml:space="preserve">Note: </t>
    </r>
    <r>
      <rPr>
        <sz val="11"/>
        <color theme="1"/>
        <rFont val="Gotham Book"/>
      </rPr>
      <t>The figure presents a normalized index of total factor productivity (TFP) relative to the United States for advanced economies, emerging Asia, and Latin America and the Caribbean over the period 1960–2023. For each region, productivity levels are expressed relative to the United States and normalized to 1 in 1960. Values above (below) 1 indicate that the region’s productivity level, relative to the United States, is higher (lower) than its relative position in 1960. Productivity is derived from a standard growth accounting framework based on data from Penn World Table 11.00 and human capital indicators from Barro and Lee (2021), where TFP corresponds to the residual component of output not explained by the accumulation of physical capital, education, and labor. Regional aggregates correspond to simple averages of the economies included in each group.</t>
    </r>
  </si>
  <si>
    <t>Figure 5.1. Productivity and factor contributions to GDP per capita growth, 1960–2023</t>
  </si>
  <si>
    <r>
      <rPr>
        <b/>
        <sz val="11"/>
        <color theme="1"/>
        <rFont val="Gotham Book"/>
      </rPr>
      <t xml:space="preserve">Note: </t>
    </r>
    <r>
      <rPr>
        <sz val="11"/>
        <color theme="1"/>
        <rFont val="Gotham Book"/>
      </rPr>
      <t>The figure reports the average annual contribution of total factor productivity (TFP), physical capital accumulation, human capital (measured through years of schooling), and labor to GDP per capita growth for the period 1960–2023. Contributions are calculated using a standard growth accounting framework based on data from Penn World Table 11.00 and human capital indicators from Barro and Lee (2021). Productivity corresponds to the residual component of growth not explained by the accumulation of capital, education, and labor. Regional aggregates correspond to simple averages of the economies included in each group.</t>
    </r>
  </si>
  <si>
    <r>
      <rPr>
        <b/>
        <sz val="11"/>
        <color theme="1"/>
        <rFont val="Gotham Book"/>
      </rPr>
      <t>Source:</t>
    </r>
    <r>
      <rPr>
        <sz val="11"/>
        <color theme="1"/>
        <rFont val="Gotham Book"/>
      </rPr>
      <t xml:space="preserve"> Azevedo et al. (2013), Decomposing the recent inequality decline in Latin America, and CEDLAS.</t>
    </r>
  </si>
  <si>
    <r>
      <t xml:space="preserve">Note: </t>
    </r>
    <r>
      <rPr>
        <sz val="11"/>
        <color theme="1"/>
        <rFont val="Gotham Book"/>
      </rPr>
      <t>The nonparametric decomposition of João Pedro Azevedo et al. (2013) and the parametric results were provided by CEDLAS, based on data available from SEDLAC (Socio-Economic Database for Latin America and the Caribbean) (CEDLAS and the World Bank).</t>
    </r>
  </si>
  <si>
    <t>Figure 4.9. Gender disparities in the labor market</t>
  </si>
  <si>
    <t>Estimated coefficient (pp)</t>
  </si>
  <si>
    <r>
      <rPr>
        <b/>
        <sz val="11"/>
        <color theme="1"/>
        <rFont val="Gotham Book"/>
      </rPr>
      <t xml:space="preserve">Source: </t>
    </r>
    <r>
      <rPr>
        <sz val="11"/>
        <color theme="1"/>
        <rFont val="Gotham Book"/>
      </rPr>
      <t>IDB’s Social Protection and Labor Markets Division elaboration, based on information from the Labor Markets and Social Security Information System (SIMS).</t>
    </r>
  </si>
  <si>
    <r>
      <rPr>
        <b/>
        <sz val="11"/>
        <color theme="1"/>
        <rFont val="Gotham Book"/>
      </rPr>
      <t>Note:</t>
    </r>
    <r>
      <rPr>
        <sz val="11"/>
        <color theme="1"/>
        <rFont val="Gotham Book"/>
      </rPr>
      <t xml:space="preserve"> Estimates are controlled for age, years of education, sex, and country fixed effects. Formality estimates are based on data from 12 countries in Latin America and the Caribbean with comparable data, while hours estimates are based on data from 16 countries in Latin America and the Caribbean.</t>
    </r>
  </si>
  <si>
    <t>Figure 4.8. Gender disparities in the labor market</t>
  </si>
  <si>
    <r>
      <rPr>
        <b/>
        <sz val="11"/>
        <color theme="1"/>
        <rFont val="Gotham Book"/>
      </rPr>
      <t>Note:</t>
    </r>
    <r>
      <rPr>
        <sz val="11"/>
        <color theme="1"/>
        <rFont val="Gotham Book"/>
      </rPr>
      <t xml:space="preserve"> Estimates are controlled for age, years of education, sex, and country fixed effects, based on data from 16 countries in Latin America and the Caribbean.</t>
    </r>
  </si>
  <si>
    <t>Country code</t>
  </si>
  <si>
    <t>Primary or less</t>
  </si>
  <si>
    <t>Complete secondary</t>
  </si>
  <si>
    <t>Complete university</t>
  </si>
  <si>
    <t>Incomplete secondary</t>
  </si>
  <si>
    <t>Figure 4.6. The non-wage cost of salaried labor (NWC), 2023</t>
  </si>
  <si>
    <r>
      <rPr>
        <b/>
        <sz val="11"/>
        <color theme="1"/>
        <rFont val="Gotham Book"/>
      </rPr>
      <t>Source:</t>
    </r>
    <r>
      <rPr>
        <sz val="11"/>
        <color theme="1"/>
        <rFont val="Gotham Book"/>
      </rPr>
      <t xml:space="preserve"> IDB’s Social Protection and Labor Markets Division elaboration, based on information from Alaimo et al. (2023).</t>
    </r>
  </si>
  <si>
    <r>
      <t xml:space="preserve">Related publication:  </t>
    </r>
    <r>
      <rPr>
        <sz val="11"/>
        <color theme="1"/>
        <rFont val="Gotham Book"/>
      </rPr>
      <t>Alaimo, V., Altamirano Montoya, Á., &amp; Minaya, A. M. (2026). Salaried Labor Costs in Latin America and the Caribbean: A Ten - Year Update . https://doi.org/10.18235/0013935</t>
    </r>
    <r>
      <rPr>
        <b/>
        <sz val="11"/>
        <color theme="1"/>
        <rFont val="Gotham Book"/>
      </rPr>
      <t>.</t>
    </r>
  </si>
  <si>
    <t>Figure 4.5. Employment age profile, 2019</t>
  </si>
  <si>
    <r>
      <rPr>
        <b/>
        <sz val="11"/>
        <color theme="1"/>
        <rFont val="Gotham Book"/>
      </rPr>
      <t>Source:</t>
    </r>
    <r>
      <rPr>
        <sz val="11"/>
        <color theme="1"/>
        <rFont val="Gotham Book"/>
      </rPr>
      <t xml:space="preserve"> IDB’s Social Protection and Labor Markets Division elaboration, based on data from the Inter-American Development Bank’s Harmonized Household Surveys.</t>
    </r>
  </si>
  <si>
    <t>Wage worker</t>
  </si>
  <si>
    <t>Independent
(employer+self-employed)</t>
  </si>
  <si>
    <r>
      <rPr>
        <b/>
        <sz val="11"/>
        <color theme="1"/>
        <rFont val="Gotham Book"/>
      </rPr>
      <t xml:space="preserve">Note: </t>
    </r>
    <r>
      <rPr>
        <sz val="11"/>
        <color theme="1"/>
        <rFont val="Gotham Book"/>
      </rPr>
      <t>Based on the simple average of 16 economies in Latin America and the Caribbean. Values are interpolated for missing years.</t>
    </r>
  </si>
  <si>
    <t>Total workers</t>
  </si>
  <si>
    <t>Wage workers</t>
  </si>
  <si>
    <t>Figure 4.3. Workers with social security as % of total workers (Formality rate)</t>
  </si>
  <si>
    <r>
      <rPr>
        <b/>
        <sz val="11"/>
        <color rgb="FF000000"/>
        <rFont val="Gotham Book"/>
      </rPr>
      <t>Source:</t>
    </r>
    <r>
      <rPr>
        <sz val="11"/>
        <color rgb="FF000000"/>
        <rFont val="Gotham Book"/>
      </rPr>
      <t xml:space="preserve"> IDB’s Social Protection and Labor Markets Division elaboration, based on information from the Labor Markets and Social Security Information System (SIMS).</t>
    </r>
  </si>
  <si>
    <r>
      <rPr>
        <b/>
        <sz val="11"/>
        <color theme="1"/>
        <rFont val="Gotham Book"/>
      </rPr>
      <t xml:space="preserve">Note: </t>
    </r>
    <r>
      <rPr>
        <sz val="11"/>
        <color theme="1"/>
        <rFont val="Gotham Book"/>
      </rPr>
      <t>Based on the simple average of 13 economies in Latin America and the Caribbean for 2004 and 2024. Values are interpolated for missing years.</t>
    </r>
  </si>
  <si>
    <r>
      <rPr>
        <b/>
        <sz val="11"/>
        <color rgb="FF000000"/>
        <rFont val="Gotham Book"/>
      </rPr>
      <t xml:space="preserve">Source: </t>
    </r>
    <r>
      <rPr>
        <sz val="11"/>
        <color rgb="FF000000"/>
        <rFont val="Gotham Book"/>
      </rPr>
      <t>IDB’s Social Protection and Labor Markets Division elaboration, based on information from the United Nations Department of Economic and Social Affairs, Population Division (2023).</t>
    </r>
  </si>
  <si>
    <r>
      <rPr>
        <b/>
        <sz val="11"/>
        <color theme="1"/>
        <rFont val="Gotham Book"/>
      </rPr>
      <t>Note:</t>
    </r>
    <r>
      <rPr>
        <sz val="11"/>
        <color theme="1"/>
        <rFont val="Gotham Book"/>
      </rPr>
      <t xml:space="preserve"> The figure shows the employment-to-population ratio for the working-age population (25–54), by sex, smoothed using local polynomial regression. Values represent unweighted group averages across available countries in each year. This figure follows the IDB’s regional department classification, conditional on data availability. The panel is unbalanced, with country coverage varying over time depending on data availability. Country-level series are linearly interpolated prior to group aggregation to fill annual gaps.</t>
    </r>
  </si>
  <si>
    <t>Figure 4.1. Working age population as a percentage of total population in Latin America and the Caribbean, 1950 - 2100</t>
  </si>
  <si>
    <t>Working age population (%)</t>
  </si>
  <si>
    <r>
      <rPr>
        <b/>
        <sz val="11"/>
        <color rgb="FF000000"/>
        <rFont val="Gotham Book"/>
      </rPr>
      <t>Source:</t>
    </r>
    <r>
      <rPr>
        <sz val="11"/>
        <color rgb="FF000000"/>
        <rFont val="Gotham Book"/>
      </rPr>
      <t xml:space="preserve"> IDB’s Social Protection and Labor Markets Division elaboration, based on information from the United Nations Department of Economic and Social Affairs, Population Division (2023).</t>
    </r>
  </si>
  <si>
    <r>
      <rPr>
        <b/>
        <sz val="11"/>
        <color theme="1"/>
        <rFont val="Gotham Book"/>
      </rPr>
      <t>Note:</t>
    </r>
    <r>
      <rPr>
        <sz val="11"/>
        <color theme="1"/>
        <rFont val="Gotham Book"/>
      </rPr>
      <t xml:space="preserve"> Working age is defined as ages 15–64.</t>
    </r>
  </si>
  <si>
    <r>
      <t xml:space="preserve">Source: </t>
    </r>
    <r>
      <rPr>
        <sz val="11"/>
        <color theme="1"/>
        <rFont val="Gotham Book"/>
      </rPr>
      <t>IDB elaboration, based on information from Galindo et al. (2025).</t>
    </r>
  </si>
  <si>
    <r>
      <t xml:space="preserve">Related publication: </t>
    </r>
    <r>
      <rPr>
        <sz val="11"/>
        <color theme="1"/>
        <rFont val="Gotham Book"/>
      </rPr>
      <t>Galindo, A., Giles Álvarez, L., &amp; Rocha, N. P. (2025). Amazonia: A Journey Toward Prosperity and Resilience. https://doi.org/10.18235/0013751</t>
    </r>
    <r>
      <rPr>
        <b/>
        <sz val="11"/>
        <color theme="1"/>
        <rFont val="Gotham Book"/>
      </rPr>
      <t>.</t>
    </r>
  </si>
  <si>
    <t>Figure 3.10. Biodiversity and natural capital relevance in Latin America and the Caribbean</t>
  </si>
  <si>
    <t>Number of specie</t>
  </si>
  <si>
    <t>Specie group</t>
  </si>
  <si>
    <r>
      <rPr>
        <b/>
        <sz val="11"/>
        <color rgb="FF000000"/>
        <rFont val="Gotham Book"/>
      </rPr>
      <t>Source:</t>
    </r>
    <r>
      <rPr>
        <sz val="11"/>
        <color rgb="FF000000"/>
        <rFont val="Gotham Book"/>
      </rPr>
      <t xml:space="preserve"> IDB’s Biodiversity and Natural Capital Unit elaboration, based on information from the International Union for Conservation of Nature’s (IUCN) Red List of Threatened Species.</t>
    </r>
  </si>
  <si>
    <t>Figure 3.8. Air pollution</t>
  </si>
  <si>
    <r>
      <rPr>
        <b/>
        <sz val="11"/>
        <color theme="1"/>
        <rFont val="Gotham Book"/>
      </rPr>
      <t>Source:</t>
    </r>
    <r>
      <rPr>
        <sz val="11"/>
        <color theme="1"/>
        <rFont val="Gotham Book"/>
      </rPr>
      <t xml:space="preserve"> IDB’s Treasury Division elaboration, based on internal records.</t>
    </r>
  </si>
  <si>
    <t>Climate Resilient Debt Clauses (CRDC) 
(US$ bn, EOY balance)</t>
  </si>
  <si>
    <t>Contingent Credit Facility for Natural Disasters and Public Health Emergencies (CCF) 
(US$ bn, EOY balance)</t>
  </si>
  <si>
    <r>
      <rPr>
        <b/>
        <sz val="11"/>
        <color theme="1"/>
        <rFont val="Gotham Book"/>
      </rPr>
      <t>Source:</t>
    </r>
    <r>
      <rPr>
        <sz val="11"/>
        <color theme="1"/>
        <rFont val="Gotham Book"/>
      </rPr>
      <t xml:space="preserve"> IDB’s Connectivity, Markets and Finance Division elaboration, based on internal records.</t>
    </r>
  </si>
  <si>
    <t>Figure 3.5. Insurance protection gap in Latin America and the Caribbean</t>
  </si>
  <si>
    <r>
      <t xml:space="preserve">Note: </t>
    </r>
    <r>
      <rPr>
        <sz val="11"/>
        <color theme="1"/>
        <rFont val="Gotham Book"/>
      </rPr>
      <t>Data cover 2015–2024. All values are expressed in constant 2024 prices.</t>
    </r>
  </si>
  <si>
    <r>
      <rPr>
        <b/>
        <sz val="11"/>
        <color theme="1"/>
        <rFont val="Gotham Book"/>
      </rPr>
      <t>Source:</t>
    </r>
    <r>
      <rPr>
        <sz val="11"/>
        <color theme="1"/>
        <rFont val="Gotham Book"/>
      </rPr>
      <t xml:space="preserve"> IDB’s Connectivity, Markets and Finance Division elaboration, based on information from Swiss Re.</t>
    </r>
  </si>
  <si>
    <t>Figure 3.4. Disaster risk governance index</t>
  </si>
  <si>
    <r>
      <rPr>
        <b/>
        <sz val="11"/>
        <color rgb="FF000000"/>
        <rFont val="Gotham Book"/>
      </rPr>
      <t xml:space="preserve">Source: </t>
    </r>
    <r>
      <rPr>
        <sz val="11"/>
        <color rgb="FF000000"/>
        <rFont val="Gotham Book"/>
      </rPr>
      <t>IDB’s Social Protection and Labor Markets Division elaboration, based on information from official subnational poverty maps and historical natural disaster records from DesInventar. For Brazil, where DesInventar does not provide disaster data, information was complemented with Atlas Brasil.</t>
    </r>
  </si>
  <si>
    <r>
      <rPr>
        <b/>
        <sz val="11"/>
        <color rgb="FF000000"/>
        <rFont val="Gotham Book"/>
      </rPr>
      <t xml:space="preserve">Note: </t>
    </r>
    <r>
      <rPr>
        <sz val="11"/>
        <color rgb="FF000000"/>
        <rFont val="Gotham Book"/>
      </rPr>
      <t>Disasters are from DesInventar (with Brazil complemented by Atlas Brasil) and are limited to climate-related hazards (e.g., floods, storms, fires, landslides, and heat/cold events). Coverage: 22 countries in Latin America and the Caribbean: 19 with estimates at the subnational level 2 (Argentina, Bolivia, Brazil, Chile, Colombia, Costa Rica, Ecuador, El Salvador, Guatemala, Haiti, Honduras, Mexico, Nicaragua, Panama, Paraguay, Peru, the Dominican Republic, Uruguay, and Venezuela) and 3 at the subnational level 1 (Barbados, Belize, and Jamaica).</t>
    </r>
  </si>
  <si>
    <t>Number of annual disasters</t>
  </si>
  <si>
    <t>Figure 2.8. Secondary school completion</t>
  </si>
  <si>
    <t>Figure 2.7 . Primary school completion</t>
  </si>
  <si>
    <t>Figure 2.4  Causes of death or injury, 1990-2050</t>
  </si>
  <si>
    <t>Life expectancy at age 60 (years)</t>
  </si>
  <si>
    <t>Healthy life expectancy (HALE) at age 60 (years)</t>
  </si>
  <si>
    <r>
      <rPr>
        <b/>
        <sz val="11"/>
        <color theme="1"/>
        <rFont val="Gotham Book"/>
      </rPr>
      <t>Source:</t>
    </r>
    <r>
      <rPr>
        <sz val="11"/>
        <color theme="1"/>
        <rFont val="Gotham Book"/>
      </rPr>
      <t xml:space="preserve"> IDB's Health, Nutrition and Population Division elaboration, based on information from the World Bank’s World Development Indicators.</t>
    </r>
  </si>
  <si>
    <t>Figure 1.13. Investment gaps in infrastructure sectors in LAC</t>
  </si>
  <si>
    <r>
      <rPr>
        <b/>
        <sz val="11"/>
        <color rgb="FF000000"/>
        <rFont val="Gotham Book"/>
      </rPr>
      <t>Source:</t>
    </r>
    <r>
      <rPr>
        <sz val="11"/>
        <color rgb="FF000000"/>
        <rFont val="Gotham Book"/>
      </rPr>
      <t xml:space="preserve"> IDB's Infrastructure and Energy Sector elaboration, based on information from Brichetti et al. (2021) and Cavallo &amp; León Gómez (Forthcoming).
</t>
    </r>
    <r>
      <rPr>
        <b/>
        <sz val="11"/>
        <color rgb="FF000000"/>
        <rFont val="Gotham Book"/>
      </rPr>
      <t>Note:</t>
    </r>
    <r>
      <rPr>
        <sz val="11"/>
        <color rgb="FF000000"/>
        <rFont val="Gotham Book"/>
      </rPr>
      <t xml:space="preserve"> Details regarding these figures can be found on this interactive page: https://interactive-publications.iadb.org/La-brecha-de-infraestructura-en-America-Latina-y-el-Caribe. Annual investment needed are based on Brichetti et al. (2021), and average infrastructure investment is based on Cavallo &amp; León-Gómez (Forthcoming).
</t>
    </r>
    <r>
      <rPr>
        <b/>
        <sz val="11"/>
        <color rgb="FF000000"/>
        <rFont val="Gotham Book"/>
      </rPr>
      <t>Related publication:</t>
    </r>
    <r>
      <rPr>
        <sz val="11"/>
        <color rgb="FF000000"/>
        <rFont val="Gotham Book"/>
      </rPr>
      <t xml:space="preserve"> Brichetti, J. P., Mastronardi, L., Rivas, M. E., Serebrisky, T., &amp; Solís, B. (2021). The Infrastructure Gap in Latin America and the Caribbean: Investment Needed Through 2030 to Meet the Sustainable Development Goals. https://doi.org/10.18235/0003759.</t>
    </r>
  </si>
  <si>
    <r>
      <t xml:space="preserve">Related publication: </t>
    </r>
    <r>
      <rPr>
        <sz val="11"/>
        <color theme="1"/>
        <rFont val="Gotham Book"/>
      </rPr>
      <t>Brichetti, J. P., Mastronardi, L., Rivas, M. E., Serebrisky, T., &amp; Solís, B. (2021). The Infrastructure Gap in Latin America and the Caribbean: Investment Needed Through 2030 to Meet the Sustainable Development Goals. https://doi.org/10.18235/0003759</t>
    </r>
    <r>
      <rPr>
        <b/>
        <sz val="11"/>
        <color theme="1"/>
        <rFont val="Gotham Book"/>
      </rPr>
      <t>.</t>
    </r>
  </si>
  <si>
    <t>Figure 1.11  Population with access to safely managed sanitation (%)</t>
  </si>
  <si>
    <t>Figure 1.10  Population with access to safely managed water (%)</t>
  </si>
  <si>
    <r>
      <rPr>
        <b/>
        <sz val="11"/>
        <color theme="1"/>
        <rFont val="Gotham Book"/>
      </rPr>
      <t xml:space="preserve">Related publication: </t>
    </r>
    <r>
      <rPr>
        <sz val="11"/>
        <color theme="1"/>
        <rFont val="Gotham Book"/>
      </rPr>
      <t>Rivas, M. E., Calatayud, A., Hansz, M., Brichetti, J. P., Sánchez González, S., Rodriguez, J., Leon Gomez, C. R., Navas, C., Pereyra, A., &amp; Alem, M. (2025). Funding and Financing of Public Transport in Latin America and the Caribbean. https://doi.org/10.18235/0013758.</t>
    </r>
  </si>
  <si>
    <t>Figure 1.9. Transportation affordability indicator in selected LAC cities, 2024</t>
  </si>
  <si>
    <t>Figure 1.8  Travel time and total distance traveled by public transport in LAC and Europe, 2022</t>
  </si>
  <si>
    <t xml:space="preserve">Figure 1.4. Electricity generation by region, 2024 </t>
  </si>
  <si>
    <t>Figure 1.3. Access to electricity (% of the population)</t>
  </si>
  <si>
    <r>
      <rPr>
        <b/>
        <sz val="11"/>
        <color theme="1"/>
        <rFont val="Gotham Book"/>
      </rPr>
      <t>Source:</t>
    </r>
    <r>
      <rPr>
        <sz val="11"/>
        <color theme="1"/>
        <rFont val="Gotham Book"/>
      </rPr>
      <t xml:space="preserve"> IDB's Social Protection and Labor Division elaboration, based on information from Azuara et al. (2026). </t>
    </r>
  </si>
  <si>
    <r>
      <t xml:space="preserve">Related publication: </t>
    </r>
    <r>
      <rPr>
        <sz val="11"/>
        <color theme="1"/>
        <rFont val="Gotham Book"/>
      </rPr>
      <t>Azuara Herrera, O., &amp; Jaramillo Vasconez, O. E. (2026). What Jobs are Being Created in Latin America?: Analysis of Online Job Postings in Latin America and the Caribbean. https://doi.org/10.18235/0013929</t>
    </r>
    <r>
      <rPr>
        <b/>
        <sz val="11"/>
        <color theme="1"/>
        <rFont val="Gotham Book"/>
      </rPr>
      <t>.</t>
    </r>
  </si>
  <si>
    <r>
      <rPr>
        <b/>
        <sz val="11"/>
        <color theme="1"/>
        <rFont val="Gotham Book"/>
      </rPr>
      <t>Related publication:</t>
    </r>
    <r>
      <rPr>
        <sz val="11"/>
        <color theme="1"/>
        <rFont val="Gotham Book"/>
      </rPr>
      <t xml:space="preserve"> Libertun de Duren, N. R., Martin, P. M., Rosa Balbino Ferreira, F. C., Conde Nina, A. B., Cardoso, A. C., Blanco Blanco, A., De Moraes, A., Sampaio, A. ., Vazquez Brust, A., González-Velosa, C., Giambruno, C., Braga, C., Ortega Ariza, C. P., Torres Pelaez, D., Cornejo Arias, D. R., Cotacachi, D., Llaguno, D., Neves, E., Vergara Bolbaran, E. J., ... Lesenfants, Y. (2025). Cities in Amazonia: People and Nature in Harmony. https://doi.org/10.18235/0013757.</t>
    </r>
  </si>
  <si>
    <r>
      <rPr>
        <b/>
        <sz val="11"/>
        <color rgb="FF000000"/>
        <rFont val="Gotham Book"/>
      </rPr>
      <t>Source:</t>
    </r>
    <r>
      <rPr>
        <sz val="11"/>
        <color rgb="FF000000"/>
        <rFont val="Gotham Book"/>
      </rPr>
      <t xml:space="preserve"> IDB's Disaster Risk Management Unit and IDB's Connectivity, Markets and Finance Division elaboration, based on information from the EM-DAT International Disaster Database.</t>
    </r>
  </si>
  <si>
    <t>Figure 8.5. Global interest rates and Latin American and Caribbean sovereign yields</t>
  </si>
  <si>
    <t>Figure 4.4. Evolution of work composition labor relationship, 1995-2024</t>
  </si>
  <si>
    <r>
      <rPr>
        <b/>
        <sz val="11"/>
        <color rgb="FF000000"/>
        <rFont val="Gotham Book"/>
      </rPr>
      <t xml:space="preserve">Source: </t>
    </r>
    <r>
      <rPr>
        <sz val="11"/>
        <color rgb="FF000000"/>
        <rFont val="Gotham Book"/>
      </rPr>
      <t>IDB's Infrastructure and Energy Sector elaboration, based on information from Brichetti et al. (2021).</t>
    </r>
  </si>
  <si>
    <t>Figure 1.1. Total primary energy supply by source</t>
  </si>
  <si>
    <t>Figure 1.2. Total final energy consumption by sector</t>
  </si>
  <si>
    <t>Figure 1.7  Percentage of paved roads in LAC and developed countries by road type</t>
  </si>
  <si>
    <t xml:space="preserve">Figure 2.9. Percentage of students that reach the minimum proficiency threshold in math by socioeconomic status </t>
  </si>
  <si>
    <t>Figure 3.9. Threatened species (2025) by group</t>
  </si>
  <si>
    <t>Figure 4.2. Labor force participation by sex</t>
  </si>
  <si>
    <t xml:space="preserve">Figure 4.7. Formality rate in 2024 by education </t>
  </si>
  <si>
    <t>Figure 4.9. Contribution to the reduction of inequality by income source, 2019</t>
  </si>
  <si>
    <t>Figure 5.3. Distribution of global investment in R&amp;D by selected geographical areas</t>
  </si>
  <si>
    <t>Figure 5.7. LinkedIn users with AI skills and competencies, 2024</t>
  </si>
  <si>
    <t>Figure 5.10. The macroeconomic impact of more competition in product markets</t>
  </si>
  <si>
    <r>
      <rPr>
        <b/>
        <sz val="11"/>
        <color theme="1"/>
        <rFont val="Gotham Book"/>
      </rPr>
      <t>Note:</t>
    </r>
    <r>
      <rPr>
        <sz val="11"/>
        <color theme="1"/>
        <rFont val="Gotham Book"/>
      </rPr>
      <t xml:space="preserve"> The figure presents the average percentage change resulting from increased market competition in key economic indicators across seven economies in Latin America and the Caribbean, following the methodology of Martinez and Santos (2025). </t>
    </r>
  </si>
  <si>
    <r>
      <rPr>
        <b/>
        <sz val="11"/>
        <color rgb="FF000000"/>
        <rFont val="Gotham Book"/>
      </rPr>
      <t>Source:</t>
    </r>
    <r>
      <rPr>
        <sz val="11"/>
        <color rgb="FF000000"/>
        <rFont val="Gotham Book"/>
      </rPr>
      <t xml:space="preserve"> IDB's Social Sector elaboration, based on information from the Inter-American Development Bank Harmonized Household Surveys for Latin America and the Caribbean:
https://www.iadb.org/en/knowledge-resources/data/social-data/.</t>
    </r>
  </si>
  <si>
    <r>
      <t xml:space="preserve">Related publication: </t>
    </r>
    <r>
      <rPr>
        <sz val="11"/>
        <color theme="1"/>
        <rFont val="Gotham Book"/>
      </rPr>
      <t>Organization for Economic Cooperation and Development, &amp; Inter-American Development Bank (2024). 2023 OECD/IDB's Digital Government Index of Latin America and the Caribbean: Results and Key Findings. https://doi.org/10.18235/0013319</t>
    </r>
    <r>
      <rPr>
        <b/>
        <sz val="11"/>
        <color theme="1"/>
        <rFont val="Gotham Book"/>
      </rPr>
      <t>.</t>
    </r>
  </si>
  <si>
    <t>Figure 6.11. Digital government index by dimension, 2024</t>
  </si>
  <si>
    <t xml:space="preserve">Figure 6.12. Urban areas in the Amazonia by population size </t>
  </si>
  <si>
    <t>Figure 7.1. Tax revenue as a percentage of GDP by tax category: Latin America and the Caribbean vs. OECD, 2023</t>
  </si>
  <si>
    <t>Figure 7.3. Adoption of electronic invoicing among taxpayers in Latin America and the Caribbean,  2016–2022</t>
  </si>
  <si>
    <t xml:space="preserve">Figure 7.5. Share of population covered by cash transfers in Latin America and the Caribbean by income group, 2019 -2022 </t>
  </si>
  <si>
    <t>Figure 7.6. Distribution of cash transfer program users in Latin America and the Caribbean by income group, 2019-2022</t>
  </si>
  <si>
    <r>
      <t xml:space="preserve">Related publication: </t>
    </r>
    <r>
      <rPr>
        <sz val="11"/>
        <color theme="1"/>
        <rFont val="Gotham Book"/>
      </rPr>
      <t>Matias Busso, Ana María Ibáñez, Julián Messina, Juliana Quigua, Preferences for redistribution in Latin America, Oxford Open Economics, Volume 4, Issue Supplement_1, 2025, Pages i534–i545, https://doi.org/10.1093/ooec/odae015</t>
    </r>
    <r>
      <rPr>
        <b/>
        <sz val="11"/>
        <color theme="1"/>
        <rFont val="Gotham Book"/>
      </rPr>
      <t>.</t>
    </r>
  </si>
  <si>
    <r>
      <rPr>
        <b/>
        <sz val="11"/>
        <color theme="1"/>
        <rFont val="Gotham Book"/>
      </rPr>
      <t>Source:</t>
    </r>
    <r>
      <rPr>
        <sz val="11"/>
        <color theme="1"/>
        <rFont val="Gotham Book"/>
      </rPr>
      <t xml:space="preserve"> IDB’s Social Protection and Labor Markets Division elaboration, based on information from the United Nations demographic projections (2024).</t>
    </r>
  </si>
  <si>
    <r>
      <rPr>
        <b/>
        <sz val="11"/>
        <color theme="1"/>
        <rFont val="Gotham Book"/>
      </rPr>
      <t xml:space="preserve">Source: </t>
    </r>
    <r>
      <rPr>
        <sz val="11"/>
        <color theme="1"/>
        <rFont val="Gotham Book"/>
      </rPr>
      <t xml:space="preserve">IDB’s Transport Division elaboration, based on information from the International Road Federation (IRF), World Road Statistics (2025). For more information, see https://datawarehouse.worldroadstatistics.org.
</t>
    </r>
  </si>
  <si>
    <r>
      <t xml:space="preserve">Source: </t>
    </r>
    <r>
      <rPr>
        <sz val="11"/>
        <color theme="1"/>
        <rFont val="Gotham Book"/>
      </rPr>
      <t>IDB's Energy Division elaboration, based on information from the International Energy Agency (IEA).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</si>
</sst>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3" formatCode="_(* #,##0.00_);_(* \(#,##0.00\);_(* &quot;-&quot;??_);_(@_)"/>
    <numFmt numFmtId="164" formatCode="0.0%"/>
    <numFmt numFmtId="165" formatCode="0.0"/>
    <numFmt numFmtId="166" formatCode="#,##0.0"/>
    <numFmt numFmtId="167" formatCode="[$-409]mmm\-yy;@"/>
    <numFmt numFmtId="168" formatCode="%#,#00"/>
    <numFmt numFmtId="169" formatCode="yyyy"/>
    <numFmt numFmtId="170" formatCode="[$-409]mm\-yyyy;@"/>
    <numFmt numFmtId="171" formatCode="0.000"/>
    <numFmt numFmtId="172" formatCode="0.0000"/>
    <numFmt numFmtId="173" formatCode="_-[$€]* #,##0.00_-;\-[$€]* #,##0.00_-;_-[$€]* \-??_-;_-@_-"/>
    <numFmt numFmtId="174" formatCode="yyyy\-mm\-dd\ hh:mm:ss"/>
    <numFmt numFmtId="175" formatCode="0.000000"/>
  </numFmts>
  <fonts count="44">
    <font>
      <sz val="11"/>
      <color theme="1"/>
      <name val="Calibri"/>
      <family val="2"/>
      <scheme val="minor"/>
    </font>
    <font>
      <sz val="8"/>
      <color theme="1"/>
      <name val="Calibri"/>
      <family val="2"/>
      <scheme val="minor"/>
    </font>
    <font>
      <sz val="11"/>
      <name val="Calibri"/>
      <family val="2"/>
    </font>
    <font>
      <sz val="11"/>
      <color theme="1"/>
      <name val="Montserrat"/>
    </font>
    <font>
      <sz val="11"/>
      <name val="Gotham Book"/>
    </font>
    <font>
      <sz val="11"/>
      <color theme="1"/>
      <name val="Gotham Book"/>
    </font>
    <font>
      <sz val="12"/>
      <color theme="1"/>
      <name val="Calibri"/>
      <family val="2"/>
      <scheme val="minor"/>
    </font>
    <font>
      <sz val="11"/>
      <color theme="1"/>
      <name val="Calibri"/>
      <family val="2"/>
      <scheme val="minor"/>
    </font>
    <font>
      <sz val="11"/>
      <color theme="1"/>
      <name val="Calibri"/>
      <family val="2"/>
    </font>
    <font>
      <sz val="10"/>
      <color theme="1"/>
      <name val="Arial"/>
      <family val="2"/>
    </font>
    <font>
      <u/>
      <sz val="11"/>
      <color theme="10"/>
      <name val="Calibri"/>
      <family val="2"/>
      <scheme val="minor"/>
    </font>
    <font>
      <sz val="10"/>
      <name val="Arial"/>
      <family val="2"/>
    </font>
    <font>
      <sz val="10"/>
      <color theme="0"/>
      <name val="Arial"/>
      <family val="2"/>
    </font>
    <font>
      <u/>
      <sz val="10"/>
      <color theme="10"/>
      <name val="Arial"/>
      <family val="2"/>
    </font>
    <font>
      <sz val="9"/>
      <color theme="1"/>
      <name val="Gotham Book"/>
    </font>
    <font>
      <sz val="12"/>
      <color theme="1"/>
      <name val="Gotham Book"/>
    </font>
    <font>
      <sz val="9"/>
      <color theme="1"/>
      <name val="Calibri"/>
      <family val="2"/>
      <scheme val="minor"/>
    </font>
    <font>
      <sz val="11"/>
      <color indexed="8"/>
      <name val="Calibri"/>
      <family val="2"/>
      <scheme val="minor"/>
    </font>
    <font>
      <sz val="11"/>
      <color rgb="FF000000"/>
      <name val="Calibri"/>
      <family val="2"/>
      <scheme val="minor"/>
    </font>
    <font>
      <sz val="11"/>
      <name val="Times New Roman"/>
      <family val="1"/>
    </font>
    <font>
      <b/>
      <sz val="11"/>
      <name val="Calibri"/>
      <family val="2"/>
    </font>
    <font>
      <sz val="11"/>
      <color indexed="8"/>
      <name val="Gotham Book"/>
    </font>
    <font>
      <sz val="11"/>
      <color theme="0"/>
      <name val="Gotham Book"/>
    </font>
    <font>
      <b/>
      <sz val="10"/>
      <color theme="1"/>
      <name val="Gotham Book"/>
    </font>
    <font>
      <b/>
      <sz val="11"/>
      <color theme="1"/>
      <name val="Gotham Book"/>
    </font>
    <font>
      <b/>
      <sz val="11"/>
      <name val="Gotham Book"/>
    </font>
    <font>
      <sz val="10"/>
      <color theme="1"/>
      <name val="Gotham Book"/>
    </font>
    <font>
      <sz val="10"/>
      <color theme="1"/>
      <name val="Montserrat"/>
    </font>
    <font>
      <sz val="10"/>
      <color theme="1"/>
      <name val="Calibri"/>
      <family val="2"/>
      <scheme val="minor"/>
    </font>
    <font>
      <sz val="11"/>
      <name val="Arial"/>
      <family val="2"/>
    </font>
    <font>
      <b/>
      <sz val="11"/>
      <color indexed="8"/>
      <name val="Gotham Book"/>
    </font>
    <font>
      <sz val="14"/>
      <color theme="1"/>
      <name val="Calibri"/>
      <family val="2"/>
      <scheme val="minor"/>
    </font>
    <font>
      <sz val="11"/>
      <color rgb="FF000000"/>
      <name val="Gotham Book"/>
    </font>
    <font>
      <b/>
      <sz val="11"/>
      <color theme="1"/>
      <name val="Calibri"/>
      <family val="2"/>
      <scheme val="minor"/>
    </font>
    <font>
      <sz val="1"/>
      <color indexed="8"/>
      <name val="Courier"/>
      <family val="3"/>
    </font>
    <font>
      <sz val="10"/>
      <name val="Gotham Book"/>
    </font>
    <font>
      <sz val="10"/>
      <name val="Calibri"/>
      <family val="2"/>
    </font>
    <font>
      <b/>
      <sz val="10"/>
      <color theme="3"/>
      <name val="Gotham Medium"/>
      <family val="3"/>
    </font>
    <font>
      <u/>
      <sz val="11"/>
      <color rgb="FF0563C1"/>
      <name val="Calibri"/>
      <family val="2"/>
      <charset val="1"/>
    </font>
    <font>
      <sz val="11"/>
      <color rgb="FF000000"/>
      <name val="Calibri"/>
      <family val="2"/>
      <charset val="1"/>
    </font>
    <font>
      <b/>
      <sz val="11"/>
      <color rgb="FF000000"/>
      <name val="Gotham Book"/>
    </font>
    <font>
      <sz val="11"/>
      <color rgb="FF000000"/>
      <name val="Aptos Narrow"/>
      <family val="2"/>
    </font>
    <font>
      <strike/>
      <sz val="11"/>
      <color theme="1"/>
      <name val="Gotham Book"/>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patternFill>
    </fill>
  </fills>
  <borders count="18">
    <border>
      <left/>
      <right/>
      <top/>
      <bottom/>
      <diagonal/>
    </border>
    <border>
      <left/>
      <right/>
      <top style="medium">
        <color theme="3"/>
      </top>
      <bottom style="medium">
        <color theme="3"/>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ck">
        <color indexed="64"/>
      </bottom>
      <diagonal/>
    </border>
    <border>
      <left/>
      <right/>
      <top style="thick">
        <color indexed="64"/>
      </top>
      <bottom style="medium">
        <color indexed="64"/>
      </bottom>
      <diagonal/>
    </border>
  </borders>
  <cellStyleXfs count="38">
    <xf numFmtId="0" fontId="0" fillId="0" borderId="0"/>
    <xf numFmtId="0" fontId="1" fillId="0" borderId="0"/>
    <xf numFmtId="0" fontId="2" fillId="0" borderId="0"/>
    <xf numFmtId="43" fontId="1" fillId="0" borderId="0" applyFont="0" applyFill="0" applyBorder="0" applyAlignment="0" applyProtection="0"/>
    <xf numFmtId="0" fontId="6" fillId="0" borderId="0"/>
    <xf numFmtId="9" fontId="7" fillId="0" borderId="0" applyFont="0" applyFill="0" applyBorder="0" applyAlignment="0" applyProtection="0"/>
    <xf numFmtId="0" fontId="9" fillId="0" borderId="0"/>
    <xf numFmtId="0" fontId="2" fillId="0" borderId="0"/>
    <xf numFmtId="0" fontId="7" fillId="0" borderId="0"/>
    <xf numFmtId="0" fontId="13" fillId="0" borderId="0" applyNumberFormat="0" applyFill="0" applyBorder="0" applyAlignment="0" applyProtection="0"/>
    <xf numFmtId="0" fontId="9" fillId="0" borderId="0"/>
    <xf numFmtId="0" fontId="8" fillId="0" borderId="0"/>
    <xf numFmtId="0" fontId="2" fillId="0" borderId="0"/>
    <xf numFmtId="0" fontId="17" fillId="0" borderId="0"/>
    <xf numFmtId="9" fontId="17" fillId="0" borderId="0" applyFont="0" applyFill="0" applyBorder="0" applyAlignment="0" applyProtection="0"/>
    <xf numFmtId="0" fontId="18" fillId="0" borderId="0"/>
    <xf numFmtId="0" fontId="2" fillId="0" borderId="0"/>
    <xf numFmtId="0" fontId="7" fillId="0" borderId="0"/>
    <xf numFmtId="9" fontId="7" fillId="0" borderId="0" applyFont="0" applyFill="0" applyBorder="0" applyAlignment="0" applyProtection="0"/>
    <xf numFmtId="0" fontId="2" fillId="0" borderId="0"/>
    <xf numFmtId="43" fontId="7" fillId="0" borderId="0" applyFont="0" applyFill="0" applyBorder="0" applyAlignment="0" applyProtection="0"/>
    <xf numFmtId="9" fontId="18" fillId="0" borderId="0" applyFont="0" applyFill="0" applyBorder="0" applyAlignment="0" applyProtection="0"/>
    <xf numFmtId="0" fontId="2" fillId="0" borderId="0"/>
    <xf numFmtId="168" fontId="34" fillId="0" borderId="0">
      <protection locked="0"/>
    </xf>
    <xf numFmtId="9" fontId="7" fillId="0" borderId="0" applyFont="0" applyFill="0" applyBorder="0" applyAlignment="0" applyProtection="0"/>
    <xf numFmtId="0" fontId="10" fillId="0" borderId="0" applyNumberFormat="0" applyFill="0" applyBorder="0" applyAlignment="0" applyProtection="0"/>
    <xf numFmtId="0" fontId="7" fillId="0" borderId="0"/>
    <xf numFmtId="43" fontId="6" fillId="0" borderId="0" applyFont="0" applyFill="0" applyBorder="0" applyAlignment="0" applyProtection="0"/>
    <xf numFmtId="9" fontId="2" fillId="0" borderId="0" applyFont="0" applyFill="0" applyBorder="0" applyAlignment="0" applyProtection="0"/>
    <xf numFmtId="0" fontId="18" fillId="0" borderId="0"/>
    <xf numFmtId="0" fontId="6" fillId="0" borderId="0"/>
    <xf numFmtId="0" fontId="1" fillId="0" borderId="0"/>
    <xf numFmtId="9" fontId="1" fillId="0" borderId="0" applyFont="0" applyFill="0" applyBorder="0" applyAlignment="0" applyProtection="0"/>
    <xf numFmtId="0" fontId="2" fillId="0" borderId="0"/>
    <xf numFmtId="173" fontId="38" fillId="0" borderId="0" applyBorder="0" applyProtection="0"/>
    <xf numFmtId="0" fontId="39" fillId="0" borderId="0"/>
    <xf numFmtId="0" fontId="7" fillId="4" borderId="0"/>
    <xf numFmtId="9" fontId="39" fillId="0" borderId="0" applyBorder="0" applyProtection="0"/>
  </cellStyleXfs>
  <cellXfs count="481">
    <xf numFmtId="0" fontId="0" fillId="0" borderId="0" xfId="0"/>
    <xf numFmtId="0" fontId="3" fillId="0" borderId="0" xfId="0" applyFont="1"/>
    <xf numFmtId="0" fontId="4" fillId="0" borderId="0" xfId="2" applyFont="1"/>
    <xf numFmtId="0" fontId="5" fillId="0" borderId="0" xfId="0" applyFont="1"/>
    <xf numFmtId="0" fontId="6" fillId="0" borderId="0" xfId="4"/>
    <xf numFmtId="0" fontId="0" fillId="0" borderId="0" xfId="0" applyAlignment="1">
      <alignment horizontal="left"/>
    </xf>
    <xf numFmtId="0" fontId="0" fillId="0" borderId="0" xfId="0" applyAlignment="1">
      <alignment vertical="center"/>
    </xf>
    <xf numFmtId="0" fontId="11" fillId="0" borderId="0" xfId="7" applyFont="1"/>
    <xf numFmtId="0" fontId="12" fillId="0" borderId="0" xfId="8" applyFont="1"/>
    <xf numFmtId="2" fontId="12" fillId="0" borderId="0" xfId="6" applyNumberFormat="1" applyFont="1"/>
    <xf numFmtId="1" fontId="12" fillId="0" borderId="0" xfId="6" applyNumberFormat="1" applyFont="1"/>
    <xf numFmtId="0" fontId="0" fillId="0" borderId="0" xfId="0" applyAlignment="1">
      <alignment wrapText="1"/>
    </xf>
    <xf numFmtId="0" fontId="14" fillId="0" borderId="0" xfId="0" applyFont="1" applyAlignment="1">
      <alignment horizontal="left"/>
    </xf>
    <xf numFmtId="0" fontId="15" fillId="0" borderId="0" xfId="4" applyFont="1"/>
    <xf numFmtId="165" fontId="14" fillId="0" borderId="0" xfId="0" applyNumberFormat="1" applyFont="1" applyAlignment="1">
      <alignment horizontal="left"/>
    </xf>
    <xf numFmtId="0" fontId="5" fillId="0" borderId="0" xfId="0" applyFont="1" applyAlignment="1">
      <alignment horizontal="left"/>
    </xf>
    <xf numFmtId="0" fontId="14" fillId="0" borderId="0" xfId="0" applyFont="1" applyAlignment="1">
      <alignment horizontal="center" vertical="center" wrapText="1"/>
    </xf>
    <xf numFmtId="0" fontId="5" fillId="0" borderId="0" xfId="0" applyFont="1" applyAlignment="1">
      <alignment horizontal="center"/>
    </xf>
    <xf numFmtId="0" fontId="16" fillId="0" borderId="0" xfId="4" applyFont="1"/>
    <xf numFmtId="0" fontId="16" fillId="0" borderId="0" xfId="0" applyFont="1"/>
    <xf numFmtId="0" fontId="14" fillId="0" borderId="0" xfId="0" applyFont="1"/>
    <xf numFmtId="0" fontId="8" fillId="0" borderId="0" xfId="11"/>
    <xf numFmtId="0" fontId="17" fillId="0" borderId="0" xfId="13"/>
    <xf numFmtId="0" fontId="18" fillId="0" borderId="0" xfId="15"/>
    <xf numFmtId="0" fontId="2" fillId="0" borderId="0" xfId="16"/>
    <xf numFmtId="0" fontId="19" fillId="0" borderId="0" xfId="16" applyFont="1"/>
    <xf numFmtId="0" fontId="14" fillId="0" borderId="0" xfId="4" applyFont="1"/>
    <xf numFmtId="0" fontId="4" fillId="0" borderId="10" xfId="16" applyFont="1" applyBorder="1" applyAlignment="1">
      <alignment horizontal="center"/>
    </xf>
    <xf numFmtId="0" fontId="4" fillId="0" borderId="0" xfId="16" applyFont="1"/>
    <xf numFmtId="0" fontId="4" fillId="0" borderId="0" xfId="16" applyFont="1" applyAlignment="1">
      <alignment horizontal="center"/>
    </xf>
    <xf numFmtId="0" fontId="4" fillId="0" borderId="6" xfId="16" applyFont="1" applyBorder="1" applyAlignment="1">
      <alignment horizontal="center"/>
    </xf>
    <xf numFmtId="165" fontId="4" fillId="0" borderId="0" xfId="16" applyNumberFormat="1" applyFont="1" applyAlignment="1">
      <alignment horizontal="center"/>
    </xf>
    <xf numFmtId="165" fontId="4" fillId="0" borderId="6" xfId="16" applyNumberFormat="1" applyFont="1" applyBorder="1" applyAlignment="1">
      <alignment horizontal="center"/>
    </xf>
    <xf numFmtId="165" fontId="4" fillId="0" borderId="10" xfId="16" applyNumberFormat="1" applyFont="1" applyBorder="1" applyAlignment="1">
      <alignment horizontal="center"/>
    </xf>
    <xf numFmtId="165" fontId="4" fillId="0" borderId="9" xfId="16" applyNumberFormat="1" applyFont="1" applyBorder="1" applyAlignment="1">
      <alignment horizontal="center"/>
    </xf>
    <xf numFmtId="0" fontId="2" fillId="0" borderId="0" xfId="16" applyAlignment="1">
      <alignment vertical="center"/>
    </xf>
    <xf numFmtId="0" fontId="2" fillId="3" borderId="0" xfId="12" applyFill="1"/>
    <xf numFmtId="2" fontId="4" fillId="0" borderId="0" xfId="16" applyNumberFormat="1" applyFont="1"/>
    <xf numFmtId="0" fontId="19" fillId="0" borderId="0" xfId="16" applyFont="1" applyAlignment="1">
      <alignment vertical="center" wrapText="1"/>
    </xf>
    <xf numFmtId="164" fontId="5" fillId="0" borderId="0" xfId="5" applyNumberFormat="1" applyFont="1"/>
    <xf numFmtId="9" fontId="5" fillId="0" borderId="0" xfId="5" applyFont="1"/>
    <xf numFmtId="164" fontId="5" fillId="0" borderId="0" xfId="0" applyNumberFormat="1" applyFont="1"/>
    <xf numFmtId="0" fontId="24" fillId="0" borderId="0" xfId="0" applyFont="1"/>
    <xf numFmtId="0" fontId="25" fillId="0" borderId="0" xfId="2" applyFont="1"/>
    <xf numFmtId="0" fontId="2" fillId="0" borderId="0" xfId="2"/>
    <xf numFmtId="0" fontId="24" fillId="0" borderId="1" xfId="2" applyFont="1" applyBorder="1" applyAlignment="1">
      <alignment horizontal="center" vertical="center" wrapText="1"/>
    </xf>
    <xf numFmtId="0" fontId="5" fillId="0" borderId="2" xfId="0" applyFont="1" applyBorder="1"/>
    <xf numFmtId="0" fontId="26" fillId="0" borderId="0" xfId="0" applyFont="1"/>
    <xf numFmtId="0" fontId="27" fillId="0" borderId="0" xfId="0" applyFont="1"/>
    <xf numFmtId="0" fontId="5" fillId="0" borderId="0" xfId="0" applyFont="1" applyAlignment="1">
      <alignment vertical="center"/>
    </xf>
    <xf numFmtId="0" fontId="3" fillId="0" borderId="0" xfId="0" applyFont="1" applyAlignment="1">
      <alignment vertical="center"/>
    </xf>
    <xf numFmtId="2" fontId="5" fillId="0" borderId="0" xfId="0" applyNumberFormat="1" applyFont="1"/>
    <xf numFmtId="2" fontId="5" fillId="0" borderId="2" xfId="0" applyNumberFormat="1" applyFont="1" applyBorder="1"/>
    <xf numFmtId="165" fontId="5" fillId="0" borderId="0" xfId="0" applyNumberFormat="1" applyFont="1"/>
    <xf numFmtId="165" fontId="5" fillId="0" borderId="2" xfId="0" applyNumberFormat="1" applyFont="1" applyBorder="1"/>
    <xf numFmtId="0" fontId="24" fillId="0" borderId="0" xfId="4" applyFont="1" applyAlignment="1">
      <alignment horizontal="center" vertical="center"/>
    </xf>
    <xf numFmtId="0" fontId="5" fillId="0" borderId="0" xfId="4" applyFont="1"/>
    <xf numFmtId="0" fontId="5" fillId="0" borderId="2" xfId="0" applyFont="1" applyBorder="1" applyAlignment="1">
      <alignment horizontal="left"/>
    </xf>
    <xf numFmtId="0" fontId="28" fillId="0" borderId="0" xfId="4" applyFont="1"/>
    <xf numFmtId="2" fontId="5" fillId="0" borderId="0" xfId="0" applyNumberFormat="1" applyFont="1" applyAlignment="1">
      <alignment horizontal="right"/>
    </xf>
    <xf numFmtId="2" fontId="5" fillId="0" borderId="2" xfId="0" applyNumberFormat="1" applyFont="1" applyBorder="1" applyAlignment="1">
      <alignment horizontal="right"/>
    </xf>
    <xf numFmtId="0" fontId="0" fillId="3" borderId="0" xfId="0" applyFill="1"/>
    <xf numFmtId="0" fontId="5" fillId="0" borderId="0" xfId="0" applyFont="1" applyAlignment="1">
      <alignment wrapText="1"/>
    </xf>
    <xf numFmtId="0" fontId="24" fillId="0" borderId="2" xfId="0" applyFont="1" applyBorder="1" applyAlignment="1">
      <alignment vertical="center" wrapText="1"/>
    </xf>
    <xf numFmtId="0" fontId="24" fillId="0" borderId="2" xfId="0" applyFont="1" applyBorder="1"/>
    <xf numFmtId="0" fontId="24" fillId="0" borderId="2" xfId="4" applyFont="1" applyBorder="1" applyAlignment="1">
      <alignment horizontal="center" vertical="center"/>
    </xf>
    <xf numFmtId="0" fontId="5" fillId="0" borderId="2" xfId="4" applyFont="1" applyBorder="1"/>
    <xf numFmtId="164" fontId="5" fillId="0" borderId="2" xfId="5" applyNumberFormat="1" applyFont="1" applyBorder="1"/>
    <xf numFmtId="0" fontId="5" fillId="3" borderId="0" xfId="0" applyFont="1" applyFill="1"/>
    <xf numFmtId="1" fontId="5" fillId="0" borderId="0" xfId="0" applyNumberFormat="1" applyFont="1"/>
    <xf numFmtId="0" fontId="24" fillId="0" borderId="2" xfId="0" applyFont="1" applyBorder="1" applyAlignment="1">
      <alignment horizontal="center"/>
    </xf>
    <xf numFmtId="0" fontId="24" fillId="3" borderId="2" xfId="0" applyFont="1" applyFill="1" applyBorder="1"/>
    <xf numFmtId="0" fontId="5" fillId="3" borderId="2" xfId="0" applyFont="1" applyFill="1" applyBorder="1"/>
    <xf numFmtId="1" fontId="5" fillId="0" borderId="2" xfId="0" applyNumberFormat="1" applyFont="1" applyBorder="1"/>
    <xf numFmtId="0" fontId="24" fillId="0" borderId="0" xfId="0" applyFont="1" applyAlignment="1">
      <alignment horizontal="center"/>
    </xf>
    <xf numFmtId="2" fontId="5" fillId="0" borderId="0" xfId="0" applyNumberFormat="1" applyFont="1" applyAlignment="1">
      <alignment horizontal="center"/>
    </xf>
    <xf numFmtId="0" fontId="5" fillId="0" borderId="2" xfId="0" applyFont="1" applyBorder="1" applyAlignment="1">
      <alignment horizontal="center"/>
    </xf>
    <xf numFmtId="2" fontId="5" fillId="0" borderId="2" xfId="0" applyNumberFormat="1" applyFont="1" applyBorder="1" applyAlignment="1">
      <alignment horizontal="center"/>
    </xf>
    <xf numFmtId="0" fontId="24" fillId="0" borderId="12" xfId="0" applyFont="1" applyBorder="1" applyAlignment="1">
      <alignment horizontal="center" vertical="center" wrapText="1"/>
    </xf>
    <xf numFmtId="165" fontId="5" fillId="0" borderId="0" xfId="0" applyNumberFormat="1" applyFont="1" applyAlignment="1">
      <alignment horizontal="center"/>
    </xf>
    <xf numFmtId="165" fontId="5" fillId="0" borderId="2" xfId="0" applyNumberFormat="1" applyFont="1" applyBorder="1" applyAlignment="1">
      <alignment horizontal="center"/>
    </xf>
    <xf numFmtId="0" fontId="24" fillId="0" borderId="0" xfId="0" applyFont="1" applyAlignment="1">
      <alignment horizontal="left"/>
    </xf>
    <xf numFmtId="0" fontId="5" fillId="0" borderId="0" xfId="4" applyFont="1" applyAlignment="1">
      <alignment horizontal="left"/>
    </xf>
    <xf numFmtId="0" fontId="5" fillId="0" borderId="2" xfId="4" applyFont="1" applyBorder="1" applyAlignment="1">
      <alignment horizontal="left"/>
    </xf>
    <xf numFmtId="0" fontId="24" fillId="0" borderId="2" xfId="0" applyFont="1" applyBorder="1" applyAlignment="1">
      <alignment horizontal="left" vertical="center" wrapText="1"/>
    </xf>
    <xf numFmtId="165" fontId="5" fillId="0" borderId="0" xfId="0" applyNumberFormat="1" applyFont="1" applyAlignment="1">
      <alignment horizontal="left"/>
    </xf>
    <xf numFmtId="165" fontId="5" fillId="0" borderId="2" xfId="0" applyNumberFormat="1" applyFont="1" applyBorder="1" applyAlignment="1">
      <alignment horizontal="left"/>
    </xf>
    <xf numFmtId="0" fontId="5" fillId="2" borderId="0" xfId="0" applyFont="1" applyFill="1" applyAlignment="1">
      <alignment horizontal="left"/>
    </xf>
    <xf numFmtId="0" fontId="28" fillId="0" borderId="0" xfId="0" applyFont="1"/>
    <xf numFmtId="0" fontId="0" fillId="0" borderId="0" xfId="4" applyFont="1"/>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165" fontId="24"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5" fillId="0" borderId="0" xfId="0" applyFont="1" applyAlignment="1">
      <alignment horizontal="center" vertical="center" wrapText="1"/>
    </xf>
    <xf numFmtId="164" fontId="5" fillId="0" borderId="0" xfId="5" applyNumberFormat="1" applyFont="1" applyAlignment="1">
      <alignment horizontal="center" vertical="center" wrapText="1"/>
    </xf>
    <xf numFmtId="164" fontId="5" fillId="0" borderId="2" xfId="5" applyNumberFormat="1" applyFont="1" applyBorder="1" applyAlignment="1">
      <alignment horizontal="center" vertical="center" wrapText="1"/>
    </xf>
    <xf numFmtId="0" fontId="24" fillId="0" borderId="2" xfId="0" applyFont="1" applyBorder="1" applyAlignment="1">
      <alignment horizontal="left"/>
    </xf>
    <xf numFmtId="0" fontId="5" fillId="0" borderId="0" xfId="0" applyFont="1" applyAlignment="1">
      <alignment horizontal="left" vertical="center" wrapText="1"/>
    </xf>
    <xf numFmtId="166" fontId="5" fillId="0" borderId="0" xfId="0" applyNumberFormat="1" applyFont="1" applyAlignment="1">
      <alignment horizontal="right" vertical="center" wrapText="1"/>
    </xf>
    <xf numFmtId="166" fontId="5" fillId="0" borderId="2" xfId="0" applyNumberFormat="1" applyFont="1" applyBorder="1" applyAlignment="1">
      <alignment horizontal="right" vertical="center" wrapText="1"/>
    </xf>
    <xf numFmtId="0" fontId="29" fillId="0" borderId="0" xfId="7" applyFont="1"/>
    <xf numFmtId="0" fontId="5" fillId="0" borderId="0" xfId="11" applyFont="1"/>
    <xf numFmtId="0" fontId="7" fillId="0" borderId="0" xfId="4" applyFont="1"/>
    <xf numFmtId="0" fontId="24" fillId="0" borderId="2" xfId="11" applyFont="1" applyBorder="1" applyAlignment="1">
      <alignment horizontal="center" vertical="center"/>
    </xf>
    <xf numFmtId="0" fontId="5" fillId="0" borderId="0" xfId="11" applyFont="1" applyAlignment="1">
      <alignment horizontal="center"/>
    </xf>
    <xf numFmtId="0" fontId="5" fillId="0" borderId="2" xfId="11" applyFont="1" applyBorder="1" applyAlignment="1">
      <alignment horizontal="center"/>
    </xf>
    <xf numFmtId="0" fontId="8" fillId="0" borderId="0" xfId="11" applyAlignment="1">
      <alignment vertical="center"/>
    </xf>
    <xf numFmtId="0" fontId="0" fillId="0" borderId="2" xfId="4" applyFont="1" applyBorder="1"/>
    <xf numFmtId="2" fontId="5" fillId="0" borderId="0" xfId="0" applyNumberFormat="1" applyFont="1" applyAlignment="1">
      <alignment horizontal="right" vertical="center"/>
    </xf>
    <xf numFmtId="2" fontId="5" fillId="0" borderId="2" xfId="0" applyNumberFormat="1" applyFont="1" applyBorder="1" applyAlignment="1">
      <alignment horizontal="right" vertical="center"/>
    </xf>
    <xf numFmtId="0" fontId="0" fillId="0" borderId="0" xfId="4" applyFont="1" applyAlignment="1">
      <alignment horizontal="left"/>
    </xf>
    <xf numFmtId="0" fontId="5" fillId="0" borderId="8" xfId="0" applyFont="1" applyBorder="1"/>
    <xf numFmtId="3" fontId="5" fillId="0" borderId="8" xfId="0" applyNumberFormat="1" applyFont="1" applyBorder="1"/>
    <xf numFmtId="164" fontId="5" fillId="0" borderId="8" xfId="5" applyNumberFormat="1" applyFont="1" applyBorder="1"/>
    <xf numFmtId="3" fontId="5" fillId="0" borderId="0" xfId="0" applyNumberFormat="1" applyFont="1"/>
    <xf numFmtId="164" fontId="5" fillId="0" borderId="0" xfId="5" applyNumberFormat="1" applyFont="1" applyBorder="1"/>
    <xf numFmtId="3" fontId="5" fillId="0" borderId="2" xfId="0" applyNumberFormat="1" applyFont="1" applyBorder="1"/>
    <xf numFmtId="0" fontId="24" fillId="0" borderId="12" xfId="0" applyFont="1" applyBorder="1" applyAlignment="1">
      <alignment horizontal="center" vertical="center"/>
    </xf>
    <xf numFmtId="0" fontId="26" fillId="0" borderId="0" xfId="0" applyFont="1" applyAlignment="1">
      <alignment horizontal="center"/>
    </xf>
    <xf numFmtId="0" fontId="21" fillId="0" borderId="0" xfId="13" applyFont="1"/>
    <xf numFmtId="0" fontId="21" fillId="0" borderId="0" xfId="13" applyFont="1" applyAlignment="1">
      <alignment horizontal="center"/>
    </xf>
    <xf numFmtId="0" fontId="7" fillId="0" borderId="0" xfId="4" applyFont="1" applyAlignment="1">
      <alignment horizontal="center"/>
    </xf>
    <xf numFmtId="0" fontId="7" fillId="0" borderId="2" xfId="4" applyFont="1" applyBorder="1"/>
    <xf numFmtId="0" fontId="7" fillId="0" borderId="2" xfId="4" applyFont="1" applyBorder="1" applyAlignment="1">
      <alignment horizontal="center"/>
    </xf>
    <xf numFmtId="0" fontId="30" fillId="0" borderId="12" xfId="13" applyFont="1" applyBorder="1" applyAlignment="1">
      <alignment horizontal="center" vertical="center"/>
    </xf>
    <xf numFmtId="0" fontId="30" fillId="0" borderId="2" xfId="13" applyFont="1" applyBorder="1" applyAlignment="1">
      <alignment horizontal="center" vertical="center"/>
    </xf>
    <xf numFmtId="0" fontId="25" fillId="0" borderId="2" xfId="13" applyFont="1" applyBorder="1" applyAlignment="1">
      <alignment horizontal="center" vertical="center"/>
    </xf>
    <xf numFmtId="0" fontId="4" fillId="0" borderId="0" xfId="13" applyFont="1" applyAlignment="1">
      <alignment horizontal="center" vertical="center"/>
    </xf>
    <xf numFmtId="4" fontId="21" fillId="0" borderId="0" xfId="13" applyNumberFormat="1" applyFont="1"/>
    <xf numFmtId="164" fontId="5" fillId="0" borderId="0" xfId="14" applyNumberFormat="1" applyFont="1" applyFill="1" applyAlignment="1">
      <alignment horizontal="center"/>
    </xf>
    <xf numFmtId="0" fontId="4" fillId="0" borderId="2" xfId="13" applyFont="1" applyBorder="1" applyAlignment="1">
      <alignment horizontal="center" vertical="center"/>
    </xf>
    <xf numFmtId="4" fontId="21" fillId="0" borderId="2" xfId="13" applyNumberFormat="1" applyFont="1" applyBorder="1"/>
    <xf numFmtId="164" fontId="5" fillId="0" borderId="2" xfId="14" applyNumberFormat="1" applyFont="1" applyFill="1" applyBorder="1" applyAlignment="1">
      <alignment horizontal="center"/>
    </xf>
    <xf numFmtId="0" fontId="25" fillId="0" borderId="2" xfId="16" applyFont="1" applyBorder="1" applyAlignment="1">
      <alignment horizontal="center" vertical="center"/>
    </xf>
    <xf numFmtId="0" fontId="25" fillId="0" borderId="13" xfId="16" applyFont="1" applyBorder="1" applyAlignment="1">
      <alignment horizontal="center" vertical="center"/>
    </xf>
    <xf numFmtId="0" fontId="4" fillId="0" borderId="0" xfId="16" applyFont="1" applyAlignment="1">
      <alignment vertical="center"/>
    </xf>
    <xf numFmtId="0" fontId="4" fillId="0" borderId="7" xfId="16" applyFont="1" applyBorder="1" applyAlignment="1">
      <alignment horizontal="center"/>
    </xf>
    <xf numFmtId="165" fontId="25" fillId="0" borderId="7" xfId="16" applyNumberFormat="1" applyFont="1" applyBorder="1" applyAlignment="1">
      <alignment horizontal="center"/>
    </xf>
    <xf numFmtId="165" fontId="4" fillId="0" borderId="7" xfId="16" applyNumberFormat="1" applyFont="1" applyBorder="1" applyAlignment="1">
      <alignment horizontal="center"/>
    </xf>
    <xf numFmtId="165" fontId="25" fillId="0" borderId="11" xfId="16" applyNumberFormat="1" applyFont="1" applyBorder="1" applyAlignment="1">
      <alignment horizontal="center"/>
    </xf>
    <xf numFmtId="165" fontId="4" fillId="0" borderId="11" xfId="16" applyNumberFormat="1" applyFont="1" applyBorder="1" applyAlignment="1">
      <alignment horizontal="center"/>
    </xf>
    <xf numFmtId="165" fontId="25" fillId="0" borderId="0" xfId="16" applyNumberFormat="1" applyFont="1" applyAlignment="1">
      <alignment horizontal="center"/>
    </xf>
    <xf numFmtId="0" fontId="4" fillId="0" borderId="4" xfId="16" applyFont="1" applyBorder="1" applyAlignment="1">
      <alignment horizontal="center"/>
    </xf>
    <xf numFmtId="165" fontId="4" fillId="0" borderId="4" xfId="16" applyNumberFormat="1" applyFont="1" applyBorder="1" applyAlignment="1">
      <alignment horizontal="center"/>
    </xf>
    <xf numFmtId="165" fontId="4" fillId="0" borderId="5" xfId="16" applyNumberFormat="1" applyFont="1" applyBorder="1" applyAlignment="1">
      <alignment horizontal="center"/>
    </xf>
    <xf numFmtId="165" fontId="4" fillId="0" borderId="3" xfId="16" applyNumberFormat="1" applyFont="1" applyBorder="1" applyAlignment="1">
      <alignment horizontal="center"/>
    </xf>
    <xf numFmtId="0" fontId="4" fillId="0" borderId="2" xfId="16" applyFont="1" applyBorder="1" applyAlignment="1">
      <alignment horizontal="center"/>
    </xf>
    <xf numFmtId="0" fontId="22" fillId="0" borderId="2" xfId="16" applyFont="1" applyBorder="1" applyAlignment="1">
      <alignment horizontal="center"/>
    </xf>
    <xf numFmtId="165" fontId="4" fillId="0" borderId="2" xfId="16" applyNumberFormat="1" applyFont="1" applyBorder="1" applyAlignment="1">
      <alignment horizontal="center"/>
    </xf>
    <xf numFmtId="165" fontId="4" fillId="0" borderId="14" xfId="16" applyNumberFormat="1" applyFont="1" applyBorder="1" applyAlignment="1">
      <alignment horizontal="center"/>
    </xf>
    <xf numFmtId="165" fontId="4" fillId="0" borderId="15" xfId="16" applyNumberFormat="1" applyFont="1" applyBorder="1" applyAlignment="1">
      <alignment horizontal="center"/>
    </xf>
    <xf numFmtId="165" fontId="25" fillId="0" borderId="14" xfId="16" applyNumberFormat="1" applyFont="1" applyBorder="1" applyAlignment="1">
      <alignment horizontal="center"/>
    </xf>
    <xf numFmtId="0" fontId="4" fillId="3" borderId="0" xfId="12" applyFont="1" applyFill="1"/>
    <xf numFmtId="0" fontId="25" fillId="3" borderId="2" xfId="12" applyFont="1" applyFill="1" applyBorder="1" applyAlignment="1">
      <alignment horizontal="center"/>
    </xf>
    <xf numFmtId="0" fontId="4" fillId="3" borderId="0" xfId="12" applyFont="1" applyFill="1" applyAlignment="1">
      <alignment horizontal="center"/>
    </xf>
    <xf numFmtId="2" fontId="4" fillId="3" borderId="0" xfId="12" applyNumberFormat="1" applyFont="1" applyFill="1" applyAlignment="1">
      <alignment horizontal="right"/>
    </xf>
    <xf numFmtId="0" fontId="4" fillId="3" borderId="2" xfId="12" applyFont="1" applyFill="1" applyBorder="1" applyAlignment="1">
      <alignment horizontal="center"/>
    </xf>
    <xf numFmtId="2" fontId="4" fillId="3" borderId="2" xfId="12" applyNumberFormat="1" applyFont="1" applyFill="1" applyBorder="1" applyAlignment="1">
      <alignment horizontal="right"/>
    </xf>
    <xf numFmtId="0" fontId="2" fillId="3" borderId="0" xfId="12" applyFill="1" applyAlignment="1">
      <alignment horizontal="center"/>
    </xf>
    <xf numFmtId="0" fontId="4" fillId="3" borderId="0" xfId="12" applyFont="1" applyFill="1" applyAlignment="1">
      <alignment horizontal="left"/>
    </xf>
    <xf numFmtId="0" fontId="25" fillId="3" borderId="2" xfId="12" applyFont="1" applyFill="1" applyBorder="1" applyAlignment="1">
      <alignment horizontal="center" vertical="center" wrapText="1"/>
    </xf>
    <xf numFmtId="2" fontId="4" fillId="0" borderId="8" xfId="16" applyNumberFormat="1" applyFont="1" applyBorder="1"/>
    <xf numFmtId="0" fontId="4" fillId="0" borderId="8" xfId="16" applyFont="1" applyBorder="1" applyAlignment="1">
      <alignment horizontal="center"/>
    </xf>
    <xf numFmtId="2" fontId="4" fillId="0" borderId="2" xfId="16" applyNumberFormat="1" applyFont="1" applyBorder="1"/>
    <xf numFmtId="0" fontId="7" fillId="0" borderId="0" xfId="15" applyFont="1"/>
    <xf numFmtId="0" fontId="7" fillId="0" borderId="0" xfId="0" applyFont="1"/>
    <xf numFmtId="0" fontId="5" fillId="0" borderId="0" xfId="4" applyFont="1" applyAlignment="1">
      <alignment horizontal="center"/>
    </xf>
    <xf numFmtId="9" fontId="5" fillId="0" borderId="2" xfId="5" applyFont="1" applyBorder="1"/>
    <xf numFmtId="0" fontId="24" fillId="0" borderId="12" xfId="0" applyFont="1" applyBorder="1" applyAlignment="1">
      <alignment horizontal="center" vertical="top" wrapText="1"/>
    </xf>
    <xf numFmtId="0" fontId="0" fillId="0" borderId="0" xfId="0" applyAlignment="1">
      <alignment vertical="center" wrapText="1"/>
    </xf>
    <xf numFmtId="0" fontId="0" fillId="0" borderId="0" xfId="0" applyAlignment="1">
      <alignment horizontal="left" vertical="center" wrapText="1"/>
    </xf>
    <xf numFmtId="0" fontId="24" fillId="0" borderId="12" xfId="0" applyFont="1" applyBorder="1" applyAlignment="1">
      <alignment horizontal="right" vertical="top" wrapText="1"/>
    </xf>
    <xf numFmtId="0" fontId="5" fillId="0" borderId="2" xfId="4" applyFont="1" applyBorder="1" applyAlignment="1">
      <alignment horizontal="center"/>
    </xf>
    <xf numFmtId="0" fontId="5" fillId="0" borderId="0" xfId="0" applyFont="1" applyAlignment="1">
      <alignment vertical="center" wrapText="1"/>
    </xf>
    <xf numFmtId="164" fontId="5" fillId="0" borderId="0" xfId="5" applyNumberFormat="1" applyFont="1" applyAlignment="1">
      <alignment horizontal="center"/>
    </xf>
    <xf numFmtId="164" fontId="5" fillId="0" borderId="0" xfId="5" applyNumberFormat="1" applyFont="1" applyFill="1" applyAlignment="1">
      <alignment horizontal="center"/>
    </xf>
    <xf numFmtId="164" fontId="5" fillId="0" borderId="2" xfId="5" applyNumberFormat="1" applyFont="1" applyBorder="1" applyAlignment="1">
      <alignment horizontal="center"/>
    </xf>
    <xf numFmtId="0" fontId="4" fillId="0" borderId="0" xfId="0" applyFont="1"/>
    <xf numFmtId="167" fontId="5" fillId="0" borderId="0" xfId="0" applyNumberFormat="1" applyFont="1" applyAlignment="1">
      <alignment horizontal="center"/>
    </xf>
    <xf numFmtId="167" fontId="5" fillId="0" borderId="2" xfId="0" applyNumberFormat="1" applyFont="1" applyBorder="1" applyAlignment="1">
      <alignment horizontal="center"/>
    </xf>
    <xf numFmtId="165" fontId="4" fillId="0" borderId="0" xfId="5" applyNumberFormat="1" applyFont="1" applyBorder="1" applyAlignment="1">
      <alignment horizontal="center" vertical="center" wrapText="1"/>
    </xf>
    <xf numFmtId="165" fontId="4" fillId="0" borderId="2" xfId="5" applyNumberFormat="1" applyFont="1" applyBorder="1" applyAlignment="1">
      <alignment horizontal="center" vertical="center" wrapText="1"/>
    </xf>
    <xf numFmtId="0" fontId="25" fillId="0" borderId="2" xfId="0" applyFont="1" applyBorder="1" applyAlignment="1">
      <alignment horizontal="center" vertical="center" wrapText="1"/>
    </xf>
    <xf numFmtId="0" fontId="5" fillId="0" borderId="6" xfId="0" applyFont="1" applyBorder="1"/>
    <xf numFmtId="9" fontId="5" fillId="0" borderId="0" xfId="0" applyNumberFormat="1" applyFont="1"/>
    <xf numFmtId="0" fontId="32" fillId="0" borderId="0" xfId="15" applyFont="1"/>
    <xf numFmtId="0" fontId="5" fillId="0" borderId="0" xfId="15" applyFont="1"/>
    <xf numFmtId="9" fontId="5" fillId="0" borderId="0" xfId="21" applyFont="1"/>
    <xf numFmtId="9" fontId="5" fillId="0" borderId="0" xfId="15" applyNumberFormat="1" applyFont="1"/>
    <xf numFmtId="9" fontId="5" fillId="0" borderId="0" xfId="5" applyFont="1" applyFill="1"/>
    <xf numFmtId="9" fontId="32" fillId="0" borderId="0" xfId="5" applyFont="1" applyFill="1"/>
    <xf numFmtId="164" fontId="5" fillId="0" borderId="0" xfId="21" applyNumberFormat="1" applyFont="1" applyFill="1"/>
    <xf numFmtId="0" fontId="32" fillId="0" borderId="2" xfId="15" applyFont="1" applyBorder="1"/>
    <xf numFmtId="164" fontId="5" fillId="0" borderId="2" xfId="21" applyNumberFormat="1" applyFont="1" applyFill="1" applyBorder="1"/>
    <xf numFmtId="0" fontId="4" fillId="0" borderId="0" xfId="15" applyFont="1"/>
    <xf numFmtId="0" fontId="2" fillId="0" borderId="0" xfId="22"/>
    <xf numFmtId="0" fontId="2" fillId="0" borderId="0" xfId="19"/>
    <xf numFmtId="0" fontId="6" fillId="0" borderId="0" xfId="0" applyFont="1"/>
    <xf numFmtId="0" fontId="24" fillId="0" borderId="2" xfId="0" applyFont="1" applyBorder="1" applyAlignment="1">
      <alignment vertical="center"/>
    </xf>
    <xf numFmtId="0" fontId="5" fillId="0" borderId="2" xfId="0" applyFont="1" applyBorder="1" applyAlignment="1">
      <alignment wrapText="1"/>
    </xf>
    <xf numFmtId="0" fontId="5" fillId="0" borderId="2" xfId="0" applyFont="1" applyBorder="1" applyAlignment="1">
      <alignment vertical="center"/>
    </xf>
    <xf numFmtId="166" fontId="5" fillId="0" borderId="2" xfId="0" applyNumberFormat="1" applyFont="1" applyBorder="1" applyAlignment="1">
      <alignment vertical="center"/>
    </xf>
    <xf numFmtId="17" fontId="4" fillId="0" borderId="0" xfId="19" applyNumberFormat="1" applyFont="1"/>
    <xf numFmtId="0" fontId="4" fillId="0" borderId="0" xfId="19" applyFont="1"/>
    <xf numFmtId="171" fontId="5" fillId="0" borderId="0" xfId="0" applyNumberFormat="1" applyFont="1" applyAlignment="1">
      <alignment horizontal="center"/>
    </xf>
    <xf numFmtId="0" fontId="25" fillId="0" borderId="2" xfId="19" applyFont="1" applyBorder="1" applyAlignment="1">
      <alignment horizontal="center" vertical="center" wrapText="1"/>
    </xf>
    <xf numFmtId="17" fontId="4" fillId="0" borderId="2" xfId="19" applyNumberFormat="1" applyFont="1" applyBorder="1"/>
    <xf numFmtId="171" fontId="5" fillId="0" borderId="2" xfId="0" applyNumberFormat="1" applyFont="1" applyBorder="1" applyAlignment="1">
      <alignment horizontal="center"/>
    </xf>
    <xf numFmtId="0" fontId="7" fillId="0" borderId="0" xfId="8"/>
    <xf numFmtId="0" fontId="31" fillId="0" borderId="0" xfId="8" applyFont="1"/>
    <xf numFmtId="0" fontId="6" fillId="0" borderId="0" xfId="4" applyAlignment="1">
      <alignment vertical="top"/>
    </xf>
    <xf numFmtId="4" fontId="4" fillId="0" borderId="0" xfId="19" applyNumberFormat="1" applyFont="1" applyAlignment="1">
      <alignment horizontal="right"/>
    </xf>
    <xf numFmtId="0" fontId="4" fillId="0" borderId="2" xfId="19" applyFont="1" applyBorder="1"/>
    <xf numFmtId="4" fontId="4" fillId="0" borderId="2" xfId="19" applyNumberFormat="1" applyFont="1" applyBorder="1" applyAlignment="1">
      <alignment horizontal="right"/>
    </xf>
    <xf numFmtId="1" fontId="4" fillId="0" borderId="0" xfId="22" applyNumberFormat="1" applyFont="1"/>
    <xf numFmtId="4" fontId="4" fillId="0" borderId="0" xfId="22" applyNumberFormat="1" applyFont="1" applyAlignment="1">
      <alignment horizontal="center"/>
    </xf>
    <xf numFmtId="0" fontId="4" fillId="0" borderId="0" xfId="22" applyFont="1"/>
    <xf numFmtId="0" fontId="4" fillId="0" borderId="0" xfId="22" applyFont="1" applyAlignment="1">
      <alignment horizontal="center"/>
    </xf>
    <xf numFmtId="0" fontId="2" fillId="0" borderId="0" xfId="22" applyAlignment="1">
      <alignment horizontal="center" vertical="center" wrapText="1"/>
    </xf>
    <xf numFmtId="0" fontId="5" fillId="0" borderId="0" xfId="8" applyFont="1"/>
    <xf numFmtId="0" fontId="25" fillId="0" borderId="12" xfId="22" applyFont="1" applyBorder="1" applyAlignment="1">
      <alignment horizontal="center" vertical="center" wrapText="1"/>
    </xf>
    <xf numFmtId="1" fontId="4" fillId="0" borderId="2" xfId="22" applyNumberFormat="1" applyFont="1" applyBorder="1"/>
    <xf numFmtId="4" fontId="4" fillId="0" borderId="2" xfId="22" applyNumberFormat="1" applyFont="1" applyBorder="1" applyAlignment="1">
      <alignment horizontal="center"/>
    </xf>
    <xf numFmtId="164" fontId="5" fillId="0" borderId="0" xfId="24" applyNumberFormat="1" applyFont="1" applyBorder="1"/>
    <xf numFmtId="0" fontId="5" fillId="0" borderId="0" xfId="8" applyFont="1" applyAlignment="1">
      <alignment vertical="center"/>
    </xf>
    <xf numFmtId="0" fontId="7" fillId="0" borderId="0" xfId="8" applyAlignment="1">
      <alignment vertical="center"/>
    </xf>
    <xf numFmtId="0" fontId="5" fillId="0" borderId="2" xfId="8" applyFont="1" applyBorder="1"/>
    <xf numFmtId="164" fontId="5" fillId="0" borderId="2" xfId="24" applyNumberFormat="1" applyFont="1" applyBorder="1"/>
    <xf numFmtId="0" fontId="24" fillId="0" borderId="12" xfId="8" applyFont="1" applyBorder="1" applyAlignment="1">
      <alignment vertical="center"/>
    </xf>
    <xf numFmtId="0" fontId="36" fillId="0" borderId="0" xfId="19" applyFont="1"/>
    <xf numFmtId="0" fontId="25" fillId="0" borderId="2" xfId="19" applyFont="1" applyBorder="1" applyAlignment="1">
      <alignment vertical="center"/>
    </xf>
    <xf numFmtId="0" fontId="25" fillId="0" borderId="2" xfId="19" applyFont="1" applyBorder="1" applyAlignment="1">
      <alignment horizontal="right" vertical="center"/>
    </xf>
    <xf numFmtId="0" fontId="4" fillId="0" borderId="0" xfId="19" applyFont="1" applyAlignment="1">
      <alignment horizontal="center" vertical="center"/>
    </xf>
    <xf numFmtId="0" fontId="2" fillId="0" borderId="0" xfId="19" applyAlignment="1">
      <alignment vertical="center"/>
    </xf>
    <xf numFmtId="0" fontId="4" fillId="0" borderId="0" xfId="8" applyFont="1"/>
    <xf numFmtId="2" fontId="5" fillId="0" borderId="0" xfId="8" applyNumberFormat="1" applyFont="1" applyAlignment="1">
      <alignment horizontal="right"/>
    </xf>
    <xf numFmtId="2" fontId="5" fillId="0" borderId="2" xfId="8" applyNumberFormat="1" applyFont="1" applyBorder="1" applyAlignment="1">
      <alignment horizontal="right"/>
    </xf>
    <xf numFmtId="0" fontId="25" fillId="0" borderId="12" xfId="8" applyFont="1" applyBorder="1" applyAlignment="1">
      <alignment vertical="center"/>
    </xf>
    <xf numFmtId="0" fontId="14" fillId="0" borderId="2" xfId="4" applyFont="1" applyBorder="1"/>
    <xf numFmtId="0" fontId="7" fillId="0" borderId="2" xfId="8" applyBorder="1"/>
    <xf numFmtId="0" fontId="24" fillId="0" borderId="12" xfId="4" applyFont="1" applyBorder="1" applyAlignment="1">
      <alignment vertical="center" wrapText="1"/>
    </xf>
    <xf numFmtId="2" fontId="5" fillId="0" borderId="0" xfId="4" applyNumberFormat="1" applyFont="1"/>
    <xf numFmtId="2" fontId="5" fillId="0" borderId="2" xfId="4" applyNumberFormat="1" applyFont="1" applyBorder="1"/>
    <xf numFmtId="0" fontId="24" fillId="0" borderId="12" xfId="4" applyFont="1" applyBorder="1" applyAlignment="1">
      <alignment horizontal="right" vertical="center"/>
    </xf>
    <xf numFmtId="0" fontId="5" fillId="0" borderId="12" xfId="8" applyFont="1" applyBorder="1" applyAlignment="1">
      <alignment horizontal="left" wrapText="1"/>
    </xf>
    <xf numFmtId="10" fontId="5" fillId="0" borderId="12" xfId="24" applyNumberFormat="1" applyFont="1" applyFill="1" applyBorder="1" applyAlignment="1">
      <alignment horizontal="right" vertical="center" wrapText="1"/>
    </xf>
    <xf numFmtId="0" fontId="24" fillId="0" borderId="2" xfId="8" applyFont="1" applyBorder="1" applyAlignment="1">
      <alignment horizontal="center" vertical="center" wrapText="1"/>
    </xf>
    <xf numFmtId="0" fontId="24" fillId="0" borderId="2" xfId="8" applyFont="1" applyBorder="1" applyAlignment="1">
      <alignment vertical="center" wrapText="1"/>
    </xf>
    <xf numFmtId="0" fontId="7" fillId="0" borderId="0" xfId="8" applyAlignment="1">
      <alignment vertical="center" wrapText="1"/>
    </xf>
    <xf numFmtId="0" fontId="5" fillId="0" borderId="12" xfId="8" applyFont="1" applyBorder="1" applyAlignment="1">
      <alignment horizontal="center" vertical="center" wrapText="1"/>
    </xf>
    <xf numFmtId="0" fontId="5" fillId="0" borderId="12" xfId="8" applyFont="1" applyBorder="1" applyAlignment="1">
      <alignment horizontal="center" vertical="center"/>
    </xf>
    <xf numFmtId="0" fontId="5" fillId="3" borderId="0" xfId="8" applyFont="1" applyFill="1"/>
    <xf numFmtId="0" fontId="24" fillId="3" borderId="2" xfId="8" applyFont="1" applyFill="1" applyBorder="1" applyAlignment="1">
      <alignment horizontal="center" vertical="center"/>
    </xf>
    <xf numFmtId="0" fontId="24" fillId="3" borderId="2" xfId="8" applyFont="1" applyFill="1" applyBorder="1" applyAlignment="1">
      <alignment horizontal="center" vertical="center" wrapText="1"/>
    </xf>
    <xf numFmtId="0" fontId="5" fillId="3" borderId="2" xfId="8" applyFont="1" applyFill="1" applyBorder="1"/>
    <xf numFmtId="4" fontId="5" fillId="3" borderId="0" xfId="8" applyNumberFormat="1" applyFont="1" applyFill="1"/>
    <xf numFmtId="4" fontId="5" fillId="3" borderId="2" xfId="8" applyNumberFormat="1" applyFont="1" applyFill="1" applyBorder="1"/>
    <xf numFmtId="0" fontId="24" fillId="0" borderId="12" xfId="8" applyFont="1" applyBorder="1" applyAlignment="1">
      <alignment horizontal="center" vertical="center"/>
    </xf>
    <xf numFmtId="0" fontId="5" fillId="0" borderId="2" xfId="8" applyFont="1" applyBorder="1" applyAlignment="1">
      <alignment horizontal="left" vertical="center" wrapText="1"/>
    </xf>
    <xf numFmtId="0" fontId="5" fillId="0" borderId="0" xfId="8" applyFont="1" applyAlignment="1">
      <alignment horizontal="left" vertical="center"/>
    </xf>
    <xf numFmtId="2" fontId="5" fillId="0" borderId="0" xfId="24" applyNumberFormat="1" applyFont="1" applyBorder="1" applyAlignment="1">
      <alignment horizontal="center" vertical="center"/>
    </xf>
    <xf numFmtId="2" fontId="5" fillId="0" borderId="0" xfId="24" applyNumberFormat="1" applyFont="1" applyFill="1" applyBorder="1" applyAlignment="1">
      <alignment horizontal="center" vertical="center"/>
    </xf>
    <xf numFmtId="2" fontId="5" fillId="0" borderId="2" xfId="24" applyNumberFormat="1" applyFont="1" applyBorder="1" applyAlignment="1">
      <alignment horizontal="center" vertical="center"/>
    </xf>
    <xf numFmtId="172" fontId="5" fillId="0" borderId="0" xfId="0" applyNumberFormat="1" applyFont="1"/>
    <xf numFmtId="1" fontId="4" fillId="0" borderId="0" xfId="19" applyNumberFormat="1" applyFont="1"/>
    <xf numFmtId="9" fontId="5" fillId="0" borderId="0" xfId="28" applyFont="1" applyBorder="1"/>
    <xf numFmtId="0" fontId="20" fillId="0" borderId="0" xfId="19" applyFont="1" applyAlignment="1">
      <alignment vertical="center"/>
    </xf>
    <xf numFmtId="0" fontId="25" fillId="0" borderId="12" xfId="19" applyFont="1" applyBorder="1" applyAlignment="1">
      <alignment horizontal="center" vertical="center" wrapText="1"/>
    </xf>
    <xf numFmtId="165" fontId="25" fillId="0" borderId="12" xfId="28" applyNumberFormat="1" applyFont="1" applyBorder="1" applyAlignment="1">
      <alignment horizontal="center" vertical="center" wrapText="1"/>
    </xf>
    <xf numFmtId="1" fontId="4" fillId="0" borderId="2" xfId="19" applyNumberFormat="1" applyFont="1" applyBorder="1"/>
    <xf numFmtId="9" fontId="5" fillId="0" borderId="2" xfId="28" applyFont="1" applyBorder="1"/>
    <xf numFmtId="0" fontId="24" fillId="0" borderId="12" xfId="0" applyFont="1" applyBorder="1" applyAlignment="1">
      <alignment vertical="center"/>
    </xf>
    <xf numFmtId="1" fontId="5" fillId="0" borderId="0" xfId="0" applyNumberFormat="1" applyFont="1" applyAlignment="1">
      <alignment horizontal="center" vertical="center" wrapText="1"/>
    </xf>
    <xf numFmtId="1" fontId="5" fillId="0" borderId="0" xfId="0" applyNumberFormat="1" applyFont="1" applyAlignment="1">
      <alignment horizontal="center"/>
    </xf>
    <xf numFmtId="1" fontId="5" fillId="0" borderId="0" xfId="0" quotePrefix="1" applyNumberFormat="1" applyFont="1" applyAlignment="1">
      <alignment horizontal="center"/>
    </xf>
    <xf numFmtId="1" fontId="5" fillId="0" borderId="2" xfId="0" applyNumberFormat="1" applyFont="1" applyBorder="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172" fontId="5" fillId="0" borderId="0" xfId="0" applyNumberFormat="1" applyFont="1" applyAlignment="1">
      <alignment horizontal="center"/>
    </xf>
    <xf numFmtId="172" fontId="5" fillId="0" borderId="2" xfId="0" applyNumberFormat="1" applyFont="1" applyBorder="1" applyAlignment="1">
      <alignment horizontal="center"/>
    </xf>
    <xf numFmtId="0" fontId="2" fillId="0" borderId="0" xfId="19" applyAlignment="1">
      <alignment vertical="center" wrapText="1"/>
    </xf>
    <xf numFmtId="0" fontId="5" fillId="0" borderId="2" xfId="8" applyFont="1" applyBorder="1" applyAlignment="1">
      <alignment horizontal="center"/>
    </xf>
    <xf numFmtId="0" fontId="16" fillId="0" borderId="0" xfId="4" applyFont="1" applyAlignment="1">
      <alignment horizontal="left"/>
    </xf>
    <xf numFmtId="0" fontId="5" fillId="0" borderId="0" xfId="8" applyFont="1" applyAlignment="1">
      <alignment horizontal="center"/>
    </xf>
    <xf numFmtId="0" fontId="32" fillId="0" borderId="0" xfId="0" applyFont="1"/>
    <xf numFmtId="0" fontId="4" fillId="0" borderId="16" xfId="0" applyFont="1" applyBorder="1"/>
    <xf numFmtId="0" fontId="32" fillId="0" borderId="16" xfId="0" applyFont="1" applyBorder="1"/>
    <xf numFmtId="0" fontId="25" fillId="0" borderId="17" xfId="0" applyFont="1" applyBorder="1" applyAlignment="1">
      <alignment horizontal="center"/>
    </xf>
    <xf numFmtId="0" fontId="21" fillId="0" borderId="0" xfId="0" applyFont="1" applyAlignment="1">
      <alignment vertical="center"/>
    </xf>
    <xf numFmtId="165" fontId="5" fillId="0" borderId="0" xfId="0" applyNumberFormat="1" applyFont="1" applyAlignment="1">
      <alignment horizontal="center" vertical="center"/>
    </xf>
    <xf numFmtId="165" fontId="5" fillId="0" borderId="2" xfId="0" applyNumberFormat="1" applyFont="1" applyBorder="1" applyAlignment="1">
      <alignment horizontal="center" vertical="center"/>
    </xf>
    <xf numFmtId="0" fontId="30" fillId="0" borderId="12" xfId="0" applyFont="1" applyBorder="1" applyAlignment="1">
      <alignment horizontal="center" vertical="center" wrapText="1"/>
    </xf>
    <xf numFmtId="0" fontId="18" fillId="0" borderId="0" xfId="29"/>
    <xf numFmtId="0" fontId="2" fillId="0" borderId="0" xfId="12"/>
    <xf numFmtId="0" fontId="1" fillId="0" borderId="0" xfId="31"/>
    <xf numFmtId="0" fontId="32" fillId="0" borderId="0" xfId="29" applyFont="1"/>
    <xf numFmtId="165" fontId="32" fillId="0" borderId="0" xfId="29" applyNumberFormat="1" applyFont="1"/>
    <xf numFmtId="0" fontId="32" fillId="0" borderId="0" xfId="29" applyFont="1" applyAlignment="1">
      <alignment vertical="center" wrapText="1"/>
    </xf>
    <xf numFmtId="0" fontId="18" fillId="0" borderId="0" xfId="29" applyAlignment="1">
      <alignment vertical="center" wrapText="1"/>
    </xf>
    <xf numFmtId="0" fontId="40" fillId="0" borderId="2" xfId="29" applyFont="1" applyBorder="1" applyAlignment="1">
      <alignment vertical="center" wrapText="1"/>
    </xf>
    <xf numFmtId="0" fontId="32" fillId="0" borderId="2" xfId="29" applyFont="1" applyBorder="1"/>
    <xf numFmtId="165" fontId="32" fillId="0" borderId="2" xfId="29" applyNumberFormat="1" applyFont="1" applyBorder="1"/>
    <xf numFmtId="0" fontId="4" fillId="0" borderId="0" xfId="8" applyFont="1" applyAlignment="1">
      <alignment horizontal="center" vertical="top" wrapText="1" readingOrder="1"/>
    </xf>
    <xf numFmtId="0" fontId="25" fillId="0" borderId="2" xfId="8" applyFont="1" applyBorder="1" applyAlignment="1">
      <alignment horizontal="center" vertical="center" wrapText="1" readingOrder="1"/>
    </xf>
    <xf numFmtId="0" fontId="24" fillId="0" borderId="2" xfId="8" applyFont="1" applyBorder="1" applyAlignment="1">
      <alignment horizontal="center" vertical="center"/>
    </xf>
    <xf numFmtId="171" fontId="5" fillId="0" borderId="0" xfId="8" applyNumberFormat="1" applyFont="1" applyAlignment="1">
      <alignment horizontal="center"/>
    </xf>
    <xf numFmtId="0" fontId="4" fillId="0" borderId="2" xfId="8" applyFont="1" applyBorder="1" applyAlignment="1">
      <alignment horizontal="center" vertical="top" wrapText="1" readingOrder="1"/>
    </xf>
    <xf numFmtId="171" fontId="5" fillId="0" borderId="2" xfId="8" applyNumberFormat="1" applyFont="1" applyBorder="1" applyAlignment="1">
      <alignment horizontal="center"/>
    </xf>
    <xf numFmtId="0" fontId="4" fillId="0" borderId="0" xfId="12" applyFont="1"/>
    <xf numFmtId="0" fontId="7" fillId="0" borderId="0" xfId="4" applyFont="1" applyAlignment="1">
      <alignment horizontal="left"/>
    </xf>
    <xf numFmtId="0" fontId="24" fillId="0" borderId="1" xfId="12" applyFont="1" applyBorder="1" applyAlignment="1">
      <alignment horizontal="center" vertical="center" wrapText="1"/>
    </xf>
    <xf numFmtId="9" fontId="24" fillId="0" borderId="1" xfId="12" applyNumberFormat="1" applyFont="1" applyBorder="1" applyAlignment="1">
      <alignment horizontal="center" vertical="center" wrapText="1"/>
    </xf>
    <xf numFmtId="0" fontId="5" fillId="0" borderId="0" xfId="12" applyFont="1"/>
    <xf numFmtId="0" fontId="5" fillId="0" borderId="0" xfId="31" applyFont="1"/>
    <xf numFmtId="0" fontId="5" fillId="0" borderId="2" xfId="12" applyFont="1" applyBorder="1"/>
    <xf numFmtId="0" fontId="5" fillId="0" borderId="2" xfId="31" applyFont="1" applyBorder="1"/>
    <xf numFmtId="0" fontId="4" fillId="0" borderId="2" xfId="12" applyFont="1" applyBorder="1"/>
    <xf numFmtId="164" fontId="5" fillId="0" borderId="0" xfId="32" applyNumberFormat="1" applyFont="1" applyBorder="1"/>
    <xf numFmtId="0" fontId="24" fillId="0" borderId="2" xfId="31" applyFont="1" applyBorder="1"/>
    <xf numFmtId="164" fontId="5" fillId="0" borderId="2" xfId="32" applyNumberFormat="1" applyFont="1" applyBorder="1"/>
    <xf numFmtId="0" fontId="28" fillId="0" borderId="0" xfId="31" applyFont="1"/>
    <xf numFmtId="0" fontId="40" fillId="0" borderId="12" xfId="8" applyFont="1" applyBorder="1" applyAlignment="1">
      <alignment horizontal="center" vertical="center" wrapText="1"/>
    </xf>
    <xf numFmtId="2" fontId="5" fillId="0" borderId="2" xfId="8" applyNumberFormat="1" applyFont="1" applyBorder="1" applyAlignment="1">
      <alignment horizontal="center"/>
    </xf>
    <xf numFmtId="0" fontId="5" fillId="0" borderId="0" xfId="8" applyFont="1" applyAlignment="1">
      <alignment horizontal="left"/>
    </xf>
    <xf numFmtId="174" fontId="5" fillId="0" borderId="0" xfId="0" applyNumberFormat="1" applyFont="1" applyAlignment="1">
      <alignment horizontal="center"/>
    </xf>
    <xf numFmtId="0" fontId="25" fillId="0" borderId="2" xfId="0" applyFont="1" applyBorder="1" applyAlignment="1">
      <alignment horizontal="center" vertical="center"/>
    </xf>
    <xf numFmtId="174" fontId="5" fillId="0" borderId="2" xfId="0" applyNumberFormat="1" applyFont="1" applyBorder="1" applyAlignment="1">
      <alignment horizontal="center"/>
    </xf>
    <xf numFmtId="0" fontId="0" fillId="0" borderId="0" xfId="0" applyAlignment="1">
      <alignment horizontal="center" vertical="center" wrapText="1"/>
    </xf>
    <xf numFmtId="14" fontId="5" fillId="0" borderId="0" xfId="0" applyNumberFormat="1" applyFont="1"/>
    <xf numFmtId="14" fontId="5" fillId="0" borderId="2" xfId="0" applyNumberFormat="1" applyFont="1" applyBorder="1"/>
    <xf numFmtId="16" fontId="4" fillId="0" borderId="0" xfId="0" applyNumberFormat="1" applyFont="1"/>
    <xf numFmtId="0" fontId="25" fillId="0" borderId="12" xfId="0" applyFont="1" applyBorder="1" applyAlignment="1">
      <alignment horizontal="center" vertical="center" wrapText="1"/>
    </xf>
    <xf numFmtId="2" fontId="4" fillId="0" borderId="0" xfId="0" applyNumberFormat="1" applyFont="1" applyAlignment="1">
      <alignment horizontal="center"/>
    </xf>
    <xf numFmtId="2" fontId="4" fillId="0" borderId="2" xfId="0" applyNumberFormat="1" applyFont="1" applyBorder="1" applyAlignment="1">
      <alignment horizontal="center"/>
    </xf>
    <xf numFmtId="0" fontId="41" fillId="0" borderId="0" xfId="0" applyFont="1" applyAlignment="1">
      <alignment horizontal="center" vertical="center"/>
    </xf>
    <xf numFmtId="0" fontId="40" fillId="0" borderId="12" xfId="0" applyFont="1" applyBorder="1" applyAlignment="1">
      <alignment horizontal="center" vertical="center" wrapText="1"/>
    </xf>
    <xf numFmtId="0" fontId="32" fillId="0" borderId="0" xfId="0" applyFont="1" applyAlignment="1">
      <alignment horizontal="center" wrapText="1"/>
    </xf>
    <xf numFmtId="2" fontId="32" fillId="0" borderId="0" xfId="0" applyNumberFormat="1" applyFont="1" applyAlignment="1">
      <alignment horizontal="center"/>
    </xf>
    <xf numFmtId="0" fontId="32" fillId="0" borderId="2" xfId="0" applyFont="1" applyBorder="1" applyAlignment="1">
      <alignment horizontal="center" wrapText="1"/>
    </xf>
    <xf numFmtId="2" fontId="32" fillId="0" borderId="2" xfId="0" applyNumberFormat="1" applyFont="1" applyBorder="1" applyAlignment="1">
      <alignment horizontal="center"/>
    </xf>
    <xf numFmtId="0" fontId="24" fillId="0" borderId="12" xfId="0" applyFont="1" applyBorder="1"/>
    <xf numFmtId="170" fontId="5" fillId="0" borderId="0" xfId="0" applyNumberFormat="1" applyFont="1"/>
    <xf numFmtId="169" fontId="5" fillId="0" borderId="0" xfId="0" applyNumberFormat="1" applyFont="1"/>
    <xf numFmtId="171" fontId="5" fillId="0" borderId="0" xfId="0" applyNumberFormat="1" applyFont="1"/>
    <xf numFmtId="170" fontId="5" fillId="0" borderId="0" xfId="0" applyNumberFormat="1" applyFont="1" applyAlignment="1">
      <alignment horizontal="right"/>
    </xf>
    <xf numFmtId="169" fontId="5" fillId="0" borderId="0" xfId="0" applyNumberFormat="1" applyFont="1" applyAlignment="1">
      <alignment horizontal="right"/>
    </xf>
    <xf numFmtId="170" fontId="5" fillId="0" borderId="2" xfId="0" applyNumberFormat="1" applyFont="1" applyBorder="1" applyAlignment="1">
      <alignment horizontal="right"/>
    </xf>
    <xf numFmtId="169" fontId="5" fillId="0" borderId="2" xfId="0" applyNumberFormat="1" applyFont="1" applyBorder="1" applyAlignment="1">
      <alignment horizontal="right"/>
    </xf>
    <xf numFmtId="0" fontId="24" fillId="0" borderId="12" xfId="0" applyFont="1" applyBorder="1" applyAlignment="1">
      <alignment horizontal="center"/>
    </xf>
    <xf numFmtId="0" fontId="7" fillId="0" borderId="0" xfId="0" applyFont="1" applyAlignment="1">
      <alignment vertical="center"/>
    </xf>
    <xf numFmtId="0" fontId="7" fillId="0" borderId="0" xfId="0" applyFont="1" applyAlignment="1">
      <alignment horizontal="center" vertical="center" wrapText="1"/>
    </xf>
    <xf numFmtId="0" fontId="24" fillId="0" borderId="12" xfId="0" applyFont="1" applyBorder="1" applyAlignment="1">
      <alignment horizontal="center" wrapText="1"/>
    </xf>
    <xf numFmtId="175" fontId="5" fillId="0" borderId="0" xfId="0" applyNumberFormat="1" applyFont="1" applyAlignment="1">
      <alignment horizontal="center"/>
    </xf>
    <xf numFmtId="175" fontId="5" fillId="0" borderId="2" xfId="0" applyNumberFormat="1" applyFont="1" applyBorder="1" applyAlignment="1">
      <alignment horizontal="center"/>
    </xf>
    <xf numFmtId="0" fontId="5" fillId="0" borderId="0" xfId="0" applyFont="1" applyAlignment="1">
      <alignment vertical="top"/>
    </xf>
    <xf numFmtId="10" fontId="4" fillId="0" borderId="0" xfId="2" applyNumberFormat="1" applyFont="1"/>
    <xf numFmtId="0" fontId="32" fillId="0" borderId="0" xfId="0" applyFont="1" applyAlignment="1">
      <alignment horizontal="left"/>
    </xf>
    <xf numFmtId="164" fontId="5" fillId="0" borderId="0" xfId="0" applyNumberFormat="1" applyFont="1" applyAlignment="1">
      <alignment horizontal="center" vertical="center"/>
    </xf>
    <xf numFmtId="0" fontId="5" fillId="0" borderId="2" xfId="0" applyFont="1" applyBorder="1" applyAlignment="1">
      <alignment horizontal="center" vertical="center"/>
    </xf>
    <xf numFmtId="164" fontId="5" fillId="0" borderId="2" xfId="0" applyNumberFormat="1" applyFont="1" applyBorder="1" applyAlignment="1">
      <alignment horizontal="center" vertical="center"/>
    </xf>
    <xf numFmtId="0" fontId="5" fillId="0" borderId="15" xfId="0" applyFont="1" applyBorder="1"/>
    <xf numFmtId="9" fontId="5" fillId="0" borderId="2" xfId="0" applyNumberFormat="1" applyFont="1" applyBorder="1"/>
    <xf numFmtId="0" fontId="28" fillId="3" borderId="0" xfId="0" applyFont="1" applyFill="1"/>
    <xf numFmtId="0" fontId="24" fillId="0" borderId="2" xfId="0" applyFont="1" applyBorder="1" applyAlignment="1">
      <alignment horizontal="left" vertical="center"/>
    </xf>
    <xf numFmtId="0" fontId="35" fillId="0" borderId="0" xfId="19" applyFont="1" applyAlignment="1">
      <alignment horizontal="left" wrapText="1"/>
    </xf>
    <xf numFmtId="0" fontId="5" fillId="0" borderId="0" xfId="0" applyFont="1" applyAlignment="1">
      <alignment vertical="top" wrapText="1"/>
    </xf>
    <xf numFmtId="0" fontId="42" fillId="2" borderId="0" xfId="0" applyFont="1" applyFill="1" applyAlignment="1">
      <alignment horizontal="left"/>
    </xf>
    <xf numFmtId="0" fontId="0" fillId="0" borderId="0" xfId="0" applyAlignment="1">
      <alignment horizontal="left" vertical="center"/>
    </xf>
    <xf numFmtId="0" fontId="24"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32" fillId="0" borderId="0" xfId="0" applyFont="1" applyAlignment="1">
      <alignment vertical="center"/>
    </xf>
    <xf numFmtId="0" fontId="32" fillId="3" borderId="0" xfId="0" applyFont="1" applyFill="1"/>
    <xf numFmtId="0" fontId="5" fillId="3" borderId="0" xfId="0" applyFont="1" applyFill="1" applyAlignment="1">
      <alignment horizontal="left"/>
    </xf>
    <xf numFmtId="0" fontId="25" fillId="0" borderId="2" xfId="0" applyFont="1" applyBorder="1"/>
    <xf numFmtId="0" fontId="32" fillId="0" borderId="2" xfId="0" applyFont="1" applyBorder="1"/>
    <xf numFmtId="0" fontId="32" fillId="0" borderId="0" xfId="0" applyFont="1" applyAlignment="1">
      <alignment vertical="top" wrapText="1"/>
    </xf>
    <xf numFmtId="0" fontId="33" fillId="0" borderId="2" xfId="0" applyFont="1" applyBorder="1"/>
    <xf numFmtId="0" fontId="0" fillId="0" borderId="2" xfId="0" applyBorder="1"/>
    <xf numFmtId="0" fontId="28" fillId="0" borderId="0" xfId="0" applyFont="1" applyAlignment="1">
      <alignment vertical="top"/>
    </xf>
    <xf numFmtId="0" fontId="32" fillId="0" borderId="0" xfId="0" applyFont="1" applyAlignment="1">
      <alignment horizontal="left" vertical="top"/>
    </xf>
    <xf numFmtId="0" fontId="5" fillId="0" borderId="0" xfId="0" applyFont="1" applyAlignment="1">
      <alignment horizontal="center" vertical="top"/>
    </xf>
    <xf numFmtId="0" fontId="0" fillId="0" borderId="0" xfId="0" applyAlignment="1">
      <alignment vertical="top"/>
    </xf>
    <xf numFmtId="2" fontId="25" fillId="0" borderId="12" xfId="19" applyNumberFormat="1" applyFont="1" applyBorder="1" applyAlignment="1">
      <alignment horizontal="center" vertical="center" wrapText="1"/>
    </xf>
    <xf numFmtId="2" fontId="4" fillId="0" borderId="0" xfId="19" applyNumberFormat="1" applyFont="1" applyAlignment="1">
      <alignment horizontal="center"/>
    </xf>
    <xf numFmtId="2" fontId="4" fillId="0" borderId="2" xfId="19" applyNumberFormat="1" applyFont="1" applyBorder="1" applyAlignment="1">
      <alignment horizontal="center"/>
    </xf>
    <xf numFmtId="0" fontId="4" fillId="0" borderId="0" xfId="19" applyFont="1" applyAlignment="1">
      <alignment horizontal="left"/>
    </xf>
    <xf numFmtId="2" fontId="4" fillId="0" borderId="2" xfId="19" applyNumberFormat="1" applyFont="1" applyBorder="1" applyAlignment="1">
      <alignment horizontal="left"/>
    </xf>
    <xf numFmtId="0" fontId="36" fillId="0" borderId="0" xfId="19" applyFont="1" applyAlignment="1">
      <alignment horizontal="left"/>
    </xf>
    <xf numFmtId="0" fontId="24" fillId="0" borderId="2" xfId="8" applyFont="1" applyBorder="1"/>
    <xf numFmtId="0" fontId="0" fillId="3" borderId="0" xfId="0" applyFill="1" applyAlignment="1">
      <alignment horizontal="left" vertical="top" wrapText="1"/>
    </xf>
    <xf numFmtId="0" fontId="43" fillId="0" borderId="2" xfId="4" applyFont="1" applyBorder="1"/>
    <xf numFmtId="2" fontId="6" fillId="0" borderId="12" xfId="4" applyNumberFormat="1" applyBorder="1"/>
    <xf numFmtId="0" fontId="24" fillId="0" borderId="2" xfId="4" applyFont="1" applyBorder="1"/>
    <xf numFmtId="0" fontId="5" fillId="0" borderId="12" xfId="4" applyFont="1" applyBorder="1"/>
    <xf numFmtId="0" fontId="43" fillId="0" borderId="2" xfId="4" applyFont="1" applyBorder="1" applyAlignment="1">
      <alignment horizontal="center"/>
    </xf>
    <xf numFmtId="0" fontId="6" fillId="0" borderId="12" xfId="4" applyBorder="1" applyAlignment="1">
      <alignment horizontal="center" vertical="center" wrapText="1"/>
    </xf>
    <xf numFmtId="6" fontId="6" fillId="0" borderId="12" xfId="4" applyNumberFormat="1" applyBorder="1" applyAlignment="1">
      <alignment vertical="center"/>
    </xf>
    <xf numFmtId="0" fontId="6" fillId="0" borderId="0" xfId="4" applyAlignment="1">
      <alignment vertical="center"/>
    </xf>
    <xf numFmtId="0" fontId="7" fillId="0" borderId="0" xfId="4" applyFont="1" applyAlignment="1">
      <alignment vertical="top"/>
    </xf>
    <xf numFmtId="0" fontId="28" fillId="0" borderId="0" xfId="0" applyFont="1" applyAlignment="1">
      <alignment horizontal="left" vertical="top"/>
    </xf>
    <xf numFmtId="0" fontId="41" fillId="0" borderId="0" xfId="0" applyFont="1"/>
    <xf numFmtId="0" fontId="41" fillId="0" borderId="2" xfId="0" applyFont="1" applyBorder="1"/>
    <xf numFmtId="2" fontId="41" fillId="0" borderId="0" xfId="0" applyNumberFormat="1" applyFont="1" applyAlignment="1">
      <alignment horizontal="center"/>
    </xf>
    <xf numFmtId="2" fontId="41" fillId="0" borderId="2" xfId="0" applyNumberFormat="1" applyFont="1" applyBorder="1" applyAlignment="1">
      <alignment horizontal="center"/>
    </xf>
    <xf numFmtId="0" fontId="24" fillId="3" borderId="0" xfId="0" applyFont="1" applyFill="1" applyAlignment="1">
      <alignment horizontal="left" vertical="top"/>
    </xf>
    <xf numFmtId="0" fontId="25" fillId="0" borderId="2" xfId="2" applyFont="1" applyBorder="1"/>
    <xf numFmtId="4" fontId="4" fillId="0" borderId="0" xfId="19" applyNumberFormat="1" applyFont="1"/>
    <xf numFmtId="0" fontId="4" fillId="0" borderId="2" xfId="2" applyFont="1" applyBorder="1"/>
    <xf numFmtId="10" fontId="4" fillId="0" borderId="2" xfId="2" applyNumberFormat="1" applyFont="1" applyBorder="1"/>
    <xf numFmtId="9" fontId="5" fillId="0" borderId="0" xfId="5" applyFont="1" applyAlignment="1">
      <alignment horizontal="right"/>
    </xf>
    <xf numFmtId="9" fontId="5" fillId="0" borderId="2" xfId="5" applyFont="1" applyBorder="1" applyAlignment="1">
      <alignment horizontal="right"/>
    </xf>
    <xf numFmtId="0" fontId="4" fillId="0" borderId="8" xfId="16" applyFont="1" applyBorder="1" applyAlignment="1">
      <alignment horizontal="left"/>
    </xf>
    <xf numFmtId="0" fontId="4" fillId="0" borderId="0" xfId="16" applyFont="1" applyAlignment="1">
      <alignment horizontal="left"/>
    </xf>
    <xf numFmtId="0" fontId="4" fillId="0" borderId="2" xfId="16" applyFont="1" applyBorder="1" applyAlignment="1">
      <alignment horizontal="left"/>
    </xf>
    <xf numFmtId="2" fontId="4" fillId="0" borderId="0" xfId="16" applyNumberFormat="1" applyFont="1" applyAlignment="1">
      <alignment horizontal="right"/>
    </xf>
    <xf numFmtId="2" fontId="4" fillId="0" borderId="2" xfId="16" applyNumberFormat="1" applyFont="1" applyBorder="1" applyAlignment="1">
      <alignment horizontal="right"/>
    </xf>
    <xf numFmtId="0" fontId="4" fillId="0" borderId="0" xfId="16" applyFont="1" applyAlignment="1">
      <alignment vertical="center" wrapText="1"/>
    </xf>
    <xf numFmtId="2" fontId="32" fillId="0" borderId="0" xfId="0" applyNumberFormat="1" applyFont="1" applyAlignment="1">
      <alignment horizontal="right" vertical="center"/>
    </xf>
    <xf numFmtId="0" fontId="32" fillId="0" borderId="0" xfId="0" applyFont="1" applyAlignment="1">
      <alignment vertical="center" wrapText="1"/>
    </xf>
    <xf numFmtId="0" fontId="25" fillId="0" borderId="2" xfId="2" applyFont="1" applyBorder="1" applyAlignment="1">
      <alignment vertical="center" wrapText="1"/>
    </xf>
    <xf numFmtId="0" fontId="4" fillId="0" borderId="0" xfId="2" applyFont="1" applyAlignment="1">
      <alignment vertical="center" wrapText="1"/>
    </xf>
    <xf numFmtId="0" fontId="2" fillId="0" borderId="0" xfId="2" applyAlignment="1">
      <alignment vertical="center" wrapText="1"/>
    </xf>
    <xf numFmtId="0" fontId="40" fillId="3" borderId="0" xfId="0" applyFont="1" applyFill="1" applyAlignment="1">
      <alignment horizontal="left"/>
    </xf>
    <xf numFmtId="0" fontId="5" fillId="0" borderId="0" xfId="0" applyFont="1" applyAlignment="1">
      <alignment horizontal="left" vertical="center" wrapText="1"/>
    </xf>
    <xf numFmtId="0" fontId="5" fillId="0" borderId="0" xfId="0" applyFont="1" applyAlignment="1">
      <alignment horizontal="left" vertical="top" wrapText="1"/>
    </xf>
    <xf numFmtId="0" fontId="24"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left" vertical="top"/>
    </xf>
    <xf numFmtId="0" fontId="5" fillId="3" borderId="0" xfId="0" applyFont="1" applyFill="1" applyAlignment="1">
      <alignment horizontal="left" wrapText="1"/>
    </xf>
    <xf numFmtId="0" fontId="32" fillId="0" borderId="0" xfId="0" applyFont="1" applyAlignment="1">
      <alignment horizontal="left" wrapText="1"/>
    </xf>
    <xf numFmtId="0" fontId="32" fillId="0" borderId="0" xfId="0" applyFont="1" applyAlignment="1">
      <alignment vertical="center" wrapText="1"/>
    </xf>
    <xf numFmtId="0" fontId="5" fillId="0" borderId="0" xfId="0" applyFont="1" applyAlignment="1">
      <alignment vertical="center" wrapText="1"/>
    </xf>
    <xf numFmtId="0" fontId="24" fillId="0" borderId="8" xfId="0" applyFont="1" applyBorder="1" applyAlignment="1">
      <alignment horizontal="left" vertical="center"/>
    </xf>
    <xf numFmtId="0" fontId="24" fillId="0" borderId="2" xfId="0" applyFont="1" applyBorder="1" applyAlignment="1">
      <alignment horizontal="left" vertical="center"/>
    </xf>
    <xf numFmtId="0" fontId="24" fillId="0" borderId="12" xfId="0" applyFont="1" applyBorder="1" applyAlignment="1">
      <alignment horizontal="center" vertical="top" wrapText="1"/>
    </xf>
    <xf numFmtId="0" fontId="24" fillId="0" borderId="8" xfId="0" applyFont="1" applyBorder="1" applyAlignment="1">
      <alignment horizontal="center" vertical="center"/>
    </xf>
    <xf numFmtId="0" fontId="24" fillId="0" borderId="2" xfId="0" applyFont="1" applyBorder="1" applyAlignment="1">
      <alignment horizontal="center" vertical="center"/>
    </xf>
    <xf numFmtId="165" fontId="24" fillId="0" borderId="12" xfId="0" applyNumberFormat="1" applyFont="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24" fillId="0" borderId="8" xfId="11" applyFont="1" applyBorder="1" applyAlignment="1">
      <alignment horizontal="center" vertical="center"/>
    </xf>
    <xf numFmtId="0" fontId="24" fillId="0" borderId="2" xfId="11" applyFont="1" applyBorder="1" applyAlignment="1">
      <alignment horizontal="center" vertical="center"/>
    </xf>
    <xf numFmtId="0" fontId="24" fillId="0" borderId="12" xfId="11" applyFont="1" applyBorder="1" applyAlignment="1">
      <alignment horizontal="center" vertical="center"/>
    </xf>
    <xf numFmtId="0" fontId="32" fillId="0" borderId="0" xfId="0" applyFont="1" applyAlignment="1">
      <alignment vertical="top" wrapText="1"/>
    </xf>
    <xf numFmtId="0" fontId="5" fillId="0" borderId="0" xfId="0" applyFont="1" applyAlignment="1">
      <alignment vertical="top" wrapText="1"/>
    </xf>
    <xf numFmtId="0" fontId="32" fillId="3" borderId="0" xfId="0" applyFont="1" applyFill="1" applyAlignment="1">
      <alignment horizontal="left" wrapText="1"/>
    </xf>
    <xf numFmtId="0" fontId="32" fillId="3" borderId="0" xfId="0" applyFont="1" applyFill="1" applyAlignment="1">
      <alignment horizontal="left" vertical="top" wrapText="1"/>
    </xf>
    <xf numFmtId="0" fontId="24" fillId="0" borderId="0" xfId="0" applyFont="1" applyAlignment="1">
      <alignment horizontal="left" vertical="top" wrapText="1"/>
    </xf>
    <xf numFmtId="0" fontId="25" fillId="0" borderId="12" xfId="13" applyFont="1" applyBorder="1" applyAlignment="1">
      <alignment horizontal="center" vertical="center"/>
    </xf>
    <xf numFmtId="0" fontId="30" fillId="0" borderId="0" xfId="13" applyFont="1" applyAlignment="1">
      <alignment horizontal="center" vertical="center"/>
    </xf>
    <xf numFmtId="0" fontId="30" fillId="0" borderId="2" xfId="13" applyFont="1" applyBorder="1" applyAlignment="1">
      <alignment horizontal="center" vertical="center"/>
    </xf>
    <xf numFmtId="0" fontId="2" fillId="3" borderId="0" xfId="16" applyFill="1" applyAlignment="1">
      <alignment horizontal="center" vertical="center"/>
    </xf>
    <xf numFmtId="0" fontId="25" fillId="3" borderId="12" xfId="12" applyFont="1" applyFill="1" applyBorder="1" applyAlignment="1">
      <alignment horizontal="center"/>
    </xf>
    <xf numFmtId="0" fontId="20" fillId="3" borderId="8" xfId="12" applyFont="1" applyFill="1" applyBorder="1" applyAlignment="1">
      <alignment horizontal="center" vertical="center"/>
    </xf>
    <xf numFmtId="0" fontId="20" fillId="3" borderId="2" xfId="12" applyFont="1" applyFill="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wrapText="1"/>
    </xf>
    <xf numFmtId="2" fontId="4" fillId="0" borderId="8" xfId="16" applyNumberFormat="1" applyFont="1" applyBorder="1" applyAlignment="1">
      <alignment vertical="top" wrapText="1"/>
    </xf>
    <xf numFmtId="2" fontId="4" fillId="0" borderId="0" xfId="16" applyNumberFormat="1" applyFont="1" applyAlignment="1">
      <alignment vertical="top"/>
    </xf>
    <xf numFmtId="2" fontId="4" fillId="0" borderId="0" xfId="16" applyNumberFormat="1" applyFont="1" applyAlignment="1">
      <alignment vertical="top" wrapText="1"/>
    </xf>
    <xf numFmtId="2" fontId="4" fillId="0" borderId="2" xfId="16" applyNumberFormat="1" applyFont="1" applyBorder="1" applyAlignment="1">
      <alignment vertical="top" wrapText="1"/>
    </xf>
    <xf numFmtId="0" fontId="32" fillId="0" borderId="0" xfId="0" applyFont="1" applyAlignment="1">
      <alignment horizontal="left"/>
    </xf>
    <xf numFmtId="0" fontId="5" fillId="3" borderId="0" xfId="0" applyFont="1" applyFill="1" applyAlignment="1">
      <alignment horizontal="left" vertical="top" wrapText="1"/>
    </xf>
    <xf numFmtId="0" fontId="4" fillId="0" borderId="0" xfId="19" applyFont="1" applyAlignment="1">
      <alignment horizontal="left" vertical="top" wrapText="1"/>
    </xf>
    <xf numFmtId="0" fontId="32" fillId="0" borderId="0" xfId="19" applyFont="1" applyAlignment="1">
      <alignment horizontal="left" vertical="top" wrapText="1"/>
    </xf>
    <xf numFmtId="0" fontId="35" fillId="0" borderId="0" xfId="19" applyFont="1" applyAlignment="1">
      <alignment horizontal="left" wrapText="1"/>
    </xf>
    <xf numFmtId="0" fontId="26" fillId="0" borderId="0" xfId="0" applyFont="1" applyAlignment="1">
      <alignment vertical="top" wrapText="1"/>
    </xf>
    <xf numFmtId="0" fontId="26" fillId="0" borderId="0" xfId="0" applyFont="1" applyAlignment="1">
      <alignment wrapText="1"/>
    </xf>
    <xf numFmtId="0" fontId="25" fillId="0" borderId="0" xfId="19" applyFont="1" applyAlignment="1">
      <alignment horizontal="left" vertical="top" wrapText="1"/>
    </xf>
    <xf numFmtId="0" fontId="4" fillId="0" borderId="0" xfId="19" applyFont="1" applyAlignment="1">
      <alignment horizontal="left" wrapText="1"/>
    </xf>
    <xf numFmtId="0" fontId="40" fillId="0" borderId="2" xfId="29" applyFont="1" applyBorder="1" applyAlignment="1">
      <alignment horizontal="center" vertical="center"/>
    </xf>
    <xf numFmtId="0" fontId="40" fillId="0" borderId="0" xfId="29" applyFont="1" applyAlignment="1">
      <alignment horizontal="center" vertical="center"/>
    </xf>
    <xf numFmtId="0" fontId="37" fillId="0" borderId="0" xfId="31" applyFont="1" applyAlignment="1">
      <alignment horizontal="center" vertical="center" wrapText="1"/>
    </xf>
    <xf numFmtId="164" fontId="5" fillId="0" borderId="0" xfId="32" applyNumberFormat="1" applyFont="1" applyAlignment="1">
      <alignment horizontal="left" wrapText="1"/>
    </xf>
    <xf numFmtId="0" fontId="5" fillId="0" borderId="0" xfId="0" applyFont="1" applyAlignment="1">
      <alignment horizontal="left"/>
    </xf>
    <xf numFmtId="0" fontId="0" fillId="0" borderId="0" xfId="0" applyFont="1"/>
  </cellXfs>
  <cellStyles count="38">
    <cellStyle name="color_na1" xfId="36" xr:uid="{2A651895-18C6-474F-9F0C-7901F55A3ECA}"/>
    <cellStyle name="Comma 2" xfId="3" xr:uid="{AA2DEA30-CD0C-4DB5-AFD2-3FFE6A5715F4}"/>
    <cellStyle name="Comma 2 2" xfId="20" xr:uid="{8AB44625-7A73-4838-899E-A94A23049DAC}"/>
    <cellStyle name="Comma 2 3" xfId="27" xr:uid="{A1BBB0DF-03F0-4306-A678-95DDBAFE2D9D}"/>
    <cellStyle name="Hyperlink 115" xfId="34" xr:uid="{5F839FD0-AF2F-4A9B-AD49-106261C06C47}"/>
    <cellStyle name="Hyperlink 2" xfId="25" xr:uid="{3193AA63-088A-490E-B6C8-FDAAE4C2822C}"/>
    <cellStyle name="Hyperlink 3" xfId="9" xr:uid="{A5C8B864-B590-4FC4-AA0F-31A867AE5621}"/>
    <cellStyle name="Normal" xfId="0" builtinId="0"/>
    <cellStyle name="Normal 11 2" xfId="17" xr:uid="{67B6E1C3-3CEC-417A-A7B5-01FE50F1BEA4}"/>
    <cellStyle name="Normal 11 2 2 2 7" xfId="6" xr:uid="{23863F2C-060A-488A-BE87-E334AB6405D7}"/>
    <cellStyle name="Normal 13 2 2 3" xfId="35" xr:uid="{681D7CA3-9BE7-4291-9E2A-E04E3734CB8C}"/>
    <cellStyle name="Normal 16" xfId="33" xr:uid="{995D2D94-A18A-4052-9080-A3FC22A4FB49}"/>
    <cellStyle name="Normal 2" xfId="1" xr:uid="{E88AD5A4-F6F7-4DC7-A088-C5C676F96310}"/>
    <cellStyle name="Normal 2 2" xfId="8" xr:uid="{53D2E4B0-EF64-4387-9884-796942C29C54}"/>
    <cellStyle name="Normal 2 2 2" xfId="19" xr:uid="{DF6C4311-AE6C-4253-9B45-01365856E9A0}"/>
    <cellStyle name="Normal 2 3" xfId="10" xr:uid="{48942356-35D5-42C1-88F8-AF2D713E4D2F}"/>
    <cellStyle name="Normal 2 3 2" xfId="15" xr:uid="{31A44E12-324F-43E6-B2D9-6632EEEA3D7B}"/>
    <cellStyle name="Normal 2 4" xfId="11" xr:uid="{50CB101E-8A92-449A-A158-2B990C612219}"/>
    <cellStyle name="Normal 2 5" xfId="16" xr:uid="{40AABEAF-B83E-45AE-83CA-870F8C09C12B}"/>
    <cellStyle name="Normal 3" xfId="2" xr:uid="{556D1E4F-9E67-4B93-B02C-D639C68CB404}"/>
    <cellStyle name="Normal 3 2" xfId="4" xr:uid="{16B3F244-ED92-47A3-B686-E8A462F51C3E}"/>
    <cellStyle name="Normal 3 2 2" xfId="12" xr:uid="{EADD484F-7DF5-4A22-8D28-A788614B9D68}"/>
    <cellStyle name="Normal 3 2 3" xfId="13" xr:uid="{14E7F97A-B653-4E03-B1BB-205ADC3924A1}"/>
    <cellStyle name="Normal 3 3" xfId="29" xr:uid="{ADE60F0F-F7B5-439D-AC27-3B9E26EAC112}"/>
    <cellStyle name="Normal 4" xfId="22" xr:uid="{0CB1003B-2FEB-48DE-8F9C-3780515E35F8}"/>
    <cellStyle name="Normal 4 2" xfId="31" xr:uid="{8F96B12C-D436-4ACB-BB4F-832417AFA4DF}"/>
    <cellStyle name="Normal 5" xfId="26" xr:uid="{E7C0EEE4-050E-4B9D-8461-01DE1D6585B8}"/>
    <cellStyle name="Normal 5 2" xfId="7" xr:uid="{83909FD9-8F83-4BB2-9DC4-854C81FF065A}"/>
    <cellStyle name="Normal 6" xfId="30" xr:uid="{A07B13C9-C5A7-4F79-9993-F908A3DF4B22}"/>
    <cellStyle name="Percent" xfId="5" builtinId="5"/>
    <cellStyle name="Percent 2" xfId="21" xr:uid="{CE4841A5-A8C2-4F6C-9D8E-E92098138AC3}"/>
    <cellStyle name="Percent 2 2" xfId="24" xr:uid="{25652B2D-8F8B-48E6-8F97-DB47525F68CA}"/>
    <cellStyle name="Percent 2 3" xfId="28" xr:uid="{D53E1AC7-05BF-45E6-86AC-63278B6A58E5}"/>
    <cellStyle name="Percent 2 4" xfId="32" xr:uid="{90E1E376-0EA9-4FE1-B2D2-EC1A60643B92}"/>
    <cellStyle name="Percent 3" xfId="14" xr:uid="{39BC64DD-5E05-4BA7-B0C0-E8B3090D6B51}"/>
    <cellStyle name="Percent 6" xfId="18" xr:uid="{C337603A-DB5E-476F-B2CB-C6C98F7ADE45}"/>
    <cellStyle name="Percent 8" xfId="37" xr:uid="{921C6343-42EC-47E6-8753-2A114352BE45}"/>
    <cellStyle name="Porcentaje 2" xfId="23" xr:uid="{56C4603A-531D-4493-98A2-EE5A96C091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microsoft.com/office/2017/06/relationships/rdRichValue" Target="richData/rdrichvalue.xml"/><Relationship Id="rId16" Type="http://schemas.openxmlformats.org/officeDocument/2006/relationships/worksheet" Target="worksheets/sheet16.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microsoft.com/office/2017/06/relationships/rdRichValueStructure" Target="richData/rdrichvaluestructure.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microsoft.com/office/2017/06/relationships/rdRichValueTypes" Target="richData/rdRichValueTyp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eetMetadata" Target="metadata.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microsoft.com/office/2022/10/relationships/richValueRel" Target="richData/richValueRel.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PER 1997</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6276-4047-B24B-236D924AEB8A}"/>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6276-4047-B24B-236D924AEB8A}"/>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URY 1995</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DECD-4831-B257-36033CE81521}"/>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DECD-4831-B257-36033CE81521}"/>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URY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76DE-4A93-81F7-54F304C3F9C6}"/>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76DE-4A93-81F7-54F304C3F9C6}"/>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URY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56A6-49AE-BAFB-DF717174675E}"/>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56A6-49AE-BAFB-DF717174675E}"/>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VEN 1995</a:t>
            </a:r>
          </a:p>
        </c:rich>
      </c:tx>
      <c:layout>
        <c:manualLayout>
          <c:xMode val="edge"/>
          <c:yMode val="edge"/>
          <c:x val="0.4304977708049926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50F8-461F-8D3F-78BEF53BE7B9}"/>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50F8-461F-8D3F-78BEF53BE7B9}"/>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VEN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8CE6-46D2-AC75-EA99DC204C02}"/>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8CE6-46D2-AC75-EA99DC204C02}"/>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VEN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F32E-4F0B-B03F-8C723CF51D83}"/>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F32E-4F0B-B03F-8C723CF51D83}"/>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LAC 1995</a:t>
            </a:r>
          </a:p>
        </c:rich>
      </c:tx>
      <c:layout>
        <c:manualLayout>
          <c:xMode val="edge"/>
          <c:yMode val="edge"/>
          <c:x val="0.4304977708049926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05A3-4568-86C0-51C961BD8FB9}"/>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05A3-4568-86C0-51C961BD8FB9}"/>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LAC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DC92-491A-886D-05F876A07AAD}"/>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DC92-491A-886D-05F876A07AAD}"/>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LAC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w="25400">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C134-4D7C-BAFC-B385C6066D07}"/>
            </c:ext>
          </c:extLst>
        </c:ser>
        <c:ser>
          <c:idx val="1"/>
          <c:order val="1"/>
          <c:tx>
            <c:strRef>
              <c:f>[1]F4!#REF!</c:f>
              <c:strCache>
                <c:ptCount val="1"/>
                <c:pt idx="0">
                  <c:v>#REF!</c:v>
                </c:pt>
              </c:strCache>
            </c:strRef>
          </c:tx>
          <c:spPr>
            <a:solidFill>
              <a:schemeClr val="accent2"/>
            </a:solidFill>
            <a:ln w="25400">
              <a:noFill/>
            </a:ln>
            <a:effectLst/>
          </c:spPr>
          <c:cat>
            <c:strRef>
              <c:f>[1]F4!#REF!</c:f>
              <c:strCache>
                <c:ptCount val="1"/>
                <c:pt idx="0">
                  <c:v>#REF!</c:v>
                </c:pt>
              </c:strCache>
            </c:strRef>
          </c:cat>
          <c:val>
            <c:numRef>
              <c:f>[1]F4!#REF!</c:f>
              <c:numCache>
                <c:formatCode>General</c:formatCode>
                <c:ptCount val="1"/>
                <c:pt idx="0">
                  <c:v>1</c:v>
                </c:pt>
              </c:numCache>
            </c:numRef>
          </c:val>
          <c:extLst>
            <c:ext xmlns:c16="http://schemas.microsoft.com/office/drawing/2014/chart" uri="{C3380CC4-5D6E-409C-BE32-E72D297353CC}">
              <c16:uniqueId val="{00000001-C134-4D7C-BAFC-B385C6066D07}"/>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ANDEAN COUNTRIES 1995</a:t>
            </a:r>
          </a:p>
        </c:rich>
      </c:tx>
      <c:layout>
        <c:manualLayout>
          <c:xMode val="edge"/>
          <c:yMode val="edge"/>
          <c:x val="0.3235818913468724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920F-468A-B2F9-546031EA31D7}"/>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920F-468A-B2F9-546031EA31D7}"/>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PER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FAE0-443A-9F99-9FB26F1EA7E0}"/>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FAE0-443A-9F99-9FB26F1EA7E0}"/>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ANDEAN COUNTRIES </a:t>
            </a:r>
            <a:r>
              <a:rPr lang="en-US" sz="1100"/>
              <a:t>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1D80-4A3A-BB75-8347770A8E28}"/>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1D80-4A3A-BB75-8347770A8E28}"/>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ANDEAN COUNTRIES </a:t>
            </a:r>
            <a:r>
              <a:rPr lang="en-US" sz="1100"/>
              <a:t>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933F-4049-8D07-48330CB36F2C}"/>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933F-4049-8D07-48330CB36F2C}"/>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CENTRAL AMERICA &amp; MEXICO 1995</a:t>
            </a:r>
          </a:p>
        </c:rich>
      </c:tx>
      <c:layout>
        <c:manualLayout>
          <c:xMode val="edge"/>
          <c:yMode val="edge"/>
          <c:x val="0.3235818913468724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E4C5-4D28-BE2D-6024176C1D4E}"/>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E4C5-4D28-BE2D-6024176C1D4E}"/>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CENTRAL AMERICA &amp; MEXICO </a:t>
            </a:r>
            <a:r>
              <a:rPr lang="en-US" sz="1100"/>
              <a:t>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4331-4813-BCFF-8B4D2D55DCE6}"/>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4331-4813-BCFF-8B4D2D55DCE6}"/>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CENTRAL AMERICA &amp; MEXICO </a:t>
            </a:r>
            <a:r>
              <a:rPr lang="en-US" sz="1100"/>
              <a:t>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26A4-4489-A41B-02A4A6E9B437}"/>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26A4-4489-A41B-02A4A6E9B437}"/>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SOUTHERN COUNTRIES 1995</a:t>
            </a:r>
          </a:p>
        </c:rich>
      </c:tx>
      <c:layout>
        <c:manualLayout>
          <c:xMode val="edge"/>
          <c:yMode val="edge"/>
          <c:x val="0.32358189134687243"/>
          <c:y val="2.862098677049348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61FB-4118-ACD9-EA14590B3B66}"/>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61FB-4118-ACD9-EA14590B3B66}"/>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SOUTHERN COUNTRIES </a:t>
            </a:r>
            <a:r>
              <a:rPr lang="en-US" sz="1100"/>
              <a:t>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B2EA-4082-A4AF-9B1B1A575E1B}"/>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B2EA-4082-A4AF-9B1B1A575E1B}"/>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u="none" strike="noStrike" baseline="0">
                <a:effectLst/>
              </a:rPr>
              <a:t>SOUTHERN COUNTRIES </a:t>
            </a:r>
            <a:r>
              <a:rPr lang="en-US" sz="1100"/>
              <a:t>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BD08-4006-AD0A-49BF85781E94}"/>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BD08-4006-AD0A-49BF85781E94}"/>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PER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C70E-4934-9F90-F4E9FA8CA4B0}"/>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C70E-4934-9F90-F4E9FA8CA4B0}"/>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PRY 1995</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2E3E-435A-957F-0746448BBE04}"/>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2E3E-435A-957F-0746448BBE04}"/>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PRY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7D89-47F8-9152-FCECDE323A26}"/>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7D89-47F8-9152-FCECDE323A26}"/>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PRY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9578-46B1-BC99-4F85332F6F5D}"/>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9578-46B1-BC99-4F85332F6F5D}"/>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SLV 1995</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AEB9-4BCD-A466-E0C060FF686B}"/>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AEB9-4BCD-A466-E0C060FF686B}"/>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SLV 2000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E1BB-4FAE-870D-8C4731DBF562}"/>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E1BB-4FAE-870D-8C4731DBF562}"/>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SLV 2019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v>formal</c:v>
          </c:tx>
          <c:spPr>
            <a:solidFill>
              <a:schemeClr val="accent1"/>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0-7AAD-40A4-B878-1C86FAEF1078}"/>
            </c:ext>
          </c:extLst>
        </c:ser>
        <c:ser>
          <c:idx val="1"/>
          <c:order val="1"/>
          <c:tx>
            <c:v>informal</c:v>
          </c:tx>
          <c:spPr>
            <a:solidFill>
              <a:schemeClr val="accent2"/>
            </a:solidFill>
            <a:ln>
              <a:noFill/>
            </a:ln>
            <a:effectLst/>
          </c:spPr>
          <c:cat>
            <c:numLit>
              <c:formatCode>General</c:formatCode>
              <c:ptCount val="6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numLit>
          </c:cat>
          <c:val>
            <c:numRef>
              <c:f>{}</c:f>
            </c:numRef>
          </c:val>
          <c:extLst>
            <c:ext xmlns:c16="http://schemas.microsoft.com/office/drawing/2014/chart" uri="{C3380CC4-5D6E-409C-BE32-E72D297353CC}">
              <c16:uniqueId val="{00000001-7AAD-40A4-B878-1C86FAEF1078}"/>
            </c:ext>
          </c:extLst>
        </c:ser>
        <c:dLbls>
          <c:showLegendKey val="0"/>
          <c:showVal val="0"/>
          <c:showCatName val="0"/>
          <c:showSerName val="0"/>
          <c:showPercent val="0"/>
          <c:showBubbleSize val="0"/>
        </c:dLbls>
        <c:axId val="485647855"/>
        <c:axId val="485663663"/>
      </c:areaChart>
      <c:catAx>
        <c:axId val="485647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63663"/>
        <c:crosses val="autoZero"/>
        <c:auto val="1"/>
        <c:lblAlgn val="ctr"/>
        <c:lblOffset val="100"/>
        <c:noMultiLvlLbl val="0"/>
      </c:catAx>
      <c:valAx>
        <c:axId val="485663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647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9.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image" Target="../media/image46.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image" Target="../media/image45.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8.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9.png"/></Relationships>
</file>

<file path=xl/drawings/_rels/drawing43.xml.rels><?xml version="1.0" encoding="UTF-8" standalone="yes"?>
<Relationships xmlns="http://schemas.openxmlformats.org/package/2006/relationships"><Relationship Id="rId1" Type="http://schemas.openxmlformats.org/officeDocument/2006/relationships/image" Target="../media/image50.png"/></Relationships>
</file>

<file path=xl/drawings/_rels/drawing44.xml.rels><?xml version="1.0" encoding="UTF-8" standalone="yes"?>
<Relationships xmlns="http://schemas.openxmlformats.org/package/2006/relationships"><Relationship Id="rId1" Type="http://schemas.openxmlformats.org/officeDocument/2006/relationships/image" Target="../media/image5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5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5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54.png"/></Relationships>
</file>

<file path=xl/drawings/_rels/drawing48.xml.rels><?xml version="1.0" encoding="UTF-8" standalone="yes"?>
<Relationships xmlns="http://schemas.openxmlformats.org/package/2006/relationships"><Relationship Id="rId1" Type="http://schemas.openxmlformats.org/officeDocument/2006/relationships/image" Target="../media/image55.png"/></Relationships>
</file>

<file path=xl/drawings/_rels/drawing49.xml.rels><?xml version="1.0" encoding="UTF-8" standalone="yes"?>
<Relationships xmlns="http://schemas.openxmlformats.org/package/2006/relationships"><Relationship Id="rId1" Type="http://schemas.openxmlformats.org/officeDocument/2006/relationships/image" Target="../media/image5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50.xml.rels><?xml version="1.0" encoding="UTF-8" standalone="yes"?>
<Relationships xmlns="http://schemas.openxmlformats.org/package/2006/relationships"><Relationship Id="rId1" Type="http://schemas.openxmlformats.org/officeDocument/2006/relationships/image" Target="../media/image57.png"/></Relationships>
</file>

<file path=xl/drawings/_rels/drawing51.xml.rels><?xml version="1.0" encoding="UTF-8" standalone="yes"?>
<Relationships xmlns="http://schemas.openxmlformats.org/package/2006/relationships"><Relationship Id="rId1" Type="http://schemas.openxmlformats.org/officeDocument/2006/relationships/image" Target="../media/image58.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9.png"/></Relationships>
</file>

<file path=xl/drawings/_rels/drawing53.xml.rels><?xml version="1.0" encoding="UTF-8" standalone="yes"?>
<Relationships xmlns="http://schemas.openxmlformats.org/package/2006/relationships"><Relationship Id="rId1" Type="http://schemas.openxmlformats.org/officeDocument/2006/relationships/image" Target="../media/image60.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6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6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64.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5.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60.xml.rels><?xml version="1.0" encoding="UTF-8" standalone="yes"?>
<Relationships xmlns="http://schemas.openxmlformats.org/package/2006/relationships"><Relationship Id="rId1" Type="http://schemas.openxmlformats.org/officeDocument/2006/relationships/image" Target="../media/image67.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7.png"/></Relationships>
</file>

<file path=xl/drawings/_rels/drawing62.xml.rels><?xml version="1.0" encoding="UTF-8" standalone="yes"?>
<Relationships xmlns="http://schemas.openxmlformats.org/package/2006/relationships"><Relationship Id="rId1" Type="http://schemas.openxmlformats.org/officeDocument/2006/relationships/image" Target="../media/image68.png"/></Relationships>
</file>

<file path=xl/drawings/_rels/drawing63.xml.rels><?xml version="1.0" encoding="UTF-8" standalone="yes"?>
<Relationships xmlns="http://schemas.openxmlformats.org/package/2006/relationships"><Relationship Id="rId1" Type="http://schemas.openxmlformats.org/officeDocument/2006/relationships/image" Target="../media/image69.png"/></Relationships>
</file>

<file path=xl/drawings/_rels/drawing64.xml.rels><?xml version="1.0" encoding="UTF-8" standalone="yes"?>
<Relationships xmlns="http://schemas.openxmlformats.org/package/2006/relationships"><Relationship Id="rId1" Type="http://schemas.openxmlformats.org/officeDocument/2006/relationships/image" Target="../media/image70.png"/></Relationships>
</file>

<file path=xl/drawings/_rels/drawing65.xml.rels><?xml version="1.0" encoding="UTF-8" standalone="yes"?>
<Relationships xmlns="http://schemas.openxmlformats.org/package/2006/relationships"><Relationship Id="rId1" Type="http://schemas.openxmlformats.org/officeDocument/2006/relationships/image" Target="../media/image7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7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73.png"/></Relationships>
</file>

<file path=xl/drawings/_rels/drawing68.xml.rels><?xml version="1.0" encoding="UTF-8" standalone="yes"?>
<Relationships xmlns="http://schemas.openxmlformats.org/package/2006/relationships"><Relationship Id="rId1" Type="http://schemas.openxmlformats.org/officeDocument/2006/relationships/image" Target="../media/image74.png"/></Relationships>
</file>

<file path=xl/drawings/_rels/drawing69.xml.rels><?xml version="1.0" encoding="UTF-8" standalone="yes"?>
<Relationships xmlns="http://schemas.openxmlformats.org/package/2006/relationships"><Relationship Id="rId1" Type="http://schemas.openxmlformats.org/officeDocument/2006/relationships/image" Target="../media/image75.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70.xml.rels><?xml version="1.0" encoding="UTF-8" standalone="yes"?>
<Relationships xmlns="http://schemas.openxmlformats.org/package/2006/relationships"><Relationship Id="rId1" Type="http://schemas.openxmlformats.org/officeDocument/2006/relationships/image" Target="../media/image76.png"/></Relationships>
</file>

<file path=xl/drawings/_rels/drawing71.xml.rels><?xml version="1.0" encoding="UTF-8" standalone="yes"?>
<Relationships xmlns="http://schemas.openxmlformats.org/package/2006/relationships"><Relationship Id="rId1" Type="http://schemas.openxmlformats.org/officeDocument/2006/relationships/image" Target="../media/image77.png"/></Relationships>
</file>

<file path=xl/drawings/_rels/drawing72.xml.rels><?xml version="1.0" encoding="UTF-8" standalone="yes"?>
<Relationships xmlns="http://schemas.openxmlformats.org/package/2006/relationships"><Relationship Id="rId1" Type="http://schemas.openxmlformats.org/officeDocument/2006/relationships/image" Target="../media/image78.png"/></Relationships>
</file>

<file path=xl/drawings/_rels/drawing73.xml.rels><?xml version="1.0" encoding="UTF-8" standalone="yes"?>
<Relationships xmlns="http://schemas.openxmlformats.org/package/2006/relationships"><Relationship Id="rId1" Type="http://schemas.openxmlformats.org/officeDocument/2006/relationships/image" Target="../media/image79.png"/></Relationships>
</file>

<file path=xl/drawings/_rels/drawing74.xml.rels><?xml version="1.0" encoding="UTF-8" standalone="yes"?>
<Relationships xmlns="http://schemas.openxmlformats.org/package/2006/relationships"><Relationship Id="rId1" Type="http://schemas.openxmlformats.org/officeDocument/2006/relationships/image" Target="../media/image80.png"/></Relationships>
</file>

<file path=xl/drawings/_rels/drawing75.xml.rels><?xml version="1.0" encoding="UTF-8" standalone="yes"?>
<Relationships xmlns="http://schemas.openxmlformats.org/package/2006/relationships"><Relationship Id="rId1" Type="http://schemas.openxmlformats.org/officeDocument/2006/relationships/image" Target="../media/image8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82.png"/></Relationships>
</file>

<file path=xl/drawings/_rels/drawing77.xml.rels><?xml version="1.0" encoding="UTF-8" standalone="yes"?>
<Relationships xmlns="http://schemas.openxmlformats.org/package/2006/relationships"><Relationship Id="rId1" Type="http://schemas.openxmlformats.org/officeDocument/2006/relationships/image" Target="../media/image83.png"/></Relationships>
</file>

<file path=xl/drawings/_rels/drawing78.xml.rels><?xml version="1.0" encoding="UTF-8" standalone="yes"?>
<Relationships xmlns="http://schemas.openxmlformats.org/package/2006/relationships"><Relationship Id="rId2" Type="http://schemas.openxmlformats.org/officeDocument/2006/relationships/image" Target="../media/image85.png"/><Relationship Id="rId1" Type="http://schemas.openxmlformats.org/officeDocument/2006/relationships/image" Target="../media/image84.png"/></Relationships>
</file>

<file path=xl/drawings/_rels/drawing79.xml.rels><?xml version="1.0" encoding="UTF-8" standalone="yes"?>
<Relationships xmlns="http://schemas.openxmlformats.org/package/2006/relationships"><Relationship Id="rId1" Type="http://schemas.openxmlformats.org/officeDocument/2006/relationships/image" Target="../media/image86.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80.xml.rels><?xml version="1.0" encoding="UTF-8" standalone="yes"?>
<Relationships xmlns="http://schemas.openxmlformats.org/package/2006/relationships"><Relationship Id="rId1" Type="http://schemas.openxmlformats.org/officeDocument/2006/relationships/image" Target="../media/image87.png"/></Relationships>
</file>

<file path=xl/drawings/_rels/drawing81.xml.rels><?xml version="1.0" encoding="UTF-8" standalone="yes"?>
<Relationships xmlns="http://schemas.openxmlformats.org/package/2006/relationships"><Relationship Id="rId2" Type="http://schemas.openxmlformats.org/officeDocument/2006/relationships/image" Target="../media/image89.png"/><Relationship Id="rId1" Type="http://schemas.openxmlformats.org/officeDocument/2006/relationships/image" Target="../media/image88.png"/></Relationships>
</file>

<file path=xl/drawings/_rels/drawing82.xml.rels><?xml version="1.0" encoding="UTF-8" standalone="yes"?>
<Relationships xmlns="http://schemas.openxmlformats.org/package/2006/relationships"><Relationship Id="rId2" Type="http://schemas.openxmlformats.org/officeDocument/2006/relationships/image" Target="../media/image91.png"/><Relationship Id="rId1" Type="http://schemas.openxmlformats.org/officeDocument/2006/relationships/image" Target="../media/image90.png"/></Relationships>
</file>

<file path=xl/drawings/_rels/drawing83.xml.rels><?xml version="1.0" encoding="UTF-8" standalone="yes"?>
<Relationships xmlns="http://schemas.openxmlformats.org/package/2006/relationships"><Relationship Id="rId2" Type="http://schemas.openxmlformats.org/officeDocument/2006/relationships/image" Target="../media/image93.png"/><Relationship Id="rId1" Type="http://schemas.openxmlformats.org/officeDocument/2006/relationships/image" Target="../media/image92.png"/></Relationships>
</file>

<file path=xl/drawings/_rels/drawing84.xml.rels><?xml version="1.0" encoding="UTF-8" standalone="yes"?>
<Relationships xmlns="http://schemas.openxmlformats.org/package/2006/relationships"><Relationship Id="rId1" Type="http://schemas.openxmlformats.org/officeDocument/2006/relationships/image" Target="../media/image94.png"/></Relationships>
</file>

<file path=xl/drawings/_rels/drawing85.xml.rels><?xml version="1.0" encoding="UTF-8" standalone="yes"?>
<Relationships xmlns="http://schemas.openxmlformats.org/package/2006/relationships"><Relationship Id="rId1" Type="http://schemas.openxmlformats.org/officeDocument/2006/relationships/image" Target="../media/image95.png"/></Relationships>
</file>

<file path=xl/drawings/_rels/drawing86.xml.rels><?xml version="1.0" encoding="UTF-8" standalone="yes"?>
<Relationships xmlns="http://schemas.openxmlformats.org/package/2006/relationships"><Relationship Id="rId1" Type="http://schemas.openxmlformats.org/officeDocument/2006/relationships/image" Target="../media/image96.png"/></Relationships>
</file>

<file path=xl/drawings/_rels/drawing87.xml.rels><?xml version="1.0" encoding="UTF-8" standalone="yes"?>
<Relationships xmlns="http://schemas.openxmlformats.org/package/2006/relationships"><Relationship Id="rId1" Type="http://schemas.openxmlformats.org/officeDocument/2006/relationships/image" Target="../media/image97.png"/></Relationships>
</file>

<file path=xl/drawings/_rels/drawing88.xml.rels><?xml version="1.0" encoding="UTF-8" standalone="yes"?>
<Relationships xmlns="http://schemas.openxmlformats.org/package/2006/relationships"><Relationship Id="rId1" Type="http://schemas.openxmlformats.org/officeDocument/2006/relationships/image" Target="../media/image98.png"/></Relationships>
</file>

<file path=xl/drawings/_rels/drawing89.xml.rels><?xml version="1.0" encoding="UTF-8" standalone="yes"?>
<Relationships xmlns="http://schemas.openxmlformats.org/package/2006/relationships"><Relationship Id="rId1" Type="http://schemas.openxmlformats.org/officeDocument/2006/relationships/image" Target="../media/image9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0.xml.rels><?xml version="1.0" encoding="UTF-8" standalone="yes"?>
<Relationships xmlns="http://schemas.openxmlformats.org/package/2006/relationships"><Relationship Id="rId1" Type="http://schemas.openxmlformats.org/officeDocument/2006/relationships/image" Target="../media/image100.png"/></Relationships>
</file>

<file path=xl/drawings/_rels/drawing91.xml.rels><?xml version="1.0" encoding="UTF-8" standalone="yes"?>
<Relationships xmlns="http://schemas.openxmlformats.org/package/2006/relationships"><Relationship Id="rId1" Type="http://schemas.openxmlformats.org/officeDocument/2006/relationships/image" Target="../media/image101.png"/></Relationships>
</file>

<file path=xl/drawings/_rels/drawing92.xml.rels><?xml version="1.0" encoding="UTF-8" standalone="yes"?>
<Relationships xmlns="http://schemas.openxmlformats.org/package/2006/relationships"><Relationship Id="rId1" Type="http://schemas.openxmlformats.org/officeDocument/2006/relationships/image" Target="../media/image102.png"/></Relationships>
</file>

<file path=xl/drawings/_rels/drawing93.xml.rels><?xml version="1.0" encoding="UTF-8" standalone="yes"?>
<Relationships xmlns="http://schemas.openxmlformats.org/package/2006/relationships"><Relationship Id="rId1" Type="http://schemas.openxmlformats.org/officeDocument/2006/relationships/image" Target="../media/image103.png"/></Relationships>
</file>

<file path=xl/drawings/_rels/drawing94.xml.rels><?xml version="1.0" encoding="UTF-8" standalone="yes"?>
<Relationships xmlns="http://schemas.openxmlformats.org/package/2006/relationships"><Relationship Id="rId1" Type="http://schemas.openxmlformats.org/officeDocument/2006/relationships/image" Target="../media/image104.png"/></Relationships>
</file>

<file path=xl/drawings/_rels/drawing95.xml.rels><?xml version="1.0" encoding="UTF-8" standalone="yes"?>
<Relationships xmlns="http://schemas.openxmlformats.org/package/2006/relationships"><Relationship Id="rId1" Type="http://schemas.openxmlformats.org/officeDocument/2006/relationships/image" Target="../media/image105.png"/></Relationships>
</file>

<file path=xl/drawings/_rels/drawing96.xml.rels><?xml version="1.0" encoding="UTF-8" standalone="yes"?>
<Relationships xmlns="http://schemas.openxmlformats.org/package/2006/relationships"><Relationship Id="rId1" Type="http://schemas.openxmlformats.org/officeDocument/2006/relationships/image" Target="../media/image106.png"/></Relationships>
</file>

<file path=xl/drawings/_rels/drawing97.xml.rels><?xml version="1.0" encoding="UTF-8" standalone="yes"?>
<Relationships xmlns="http://schemas.openxmlformats.org/package/2006/relationships"><Relationship Id="rId1" Type="http://schemas.openxmlformats.org/officeDocument/2006/relationships/image" Target="../media/image107.png"/></Relationships>
</file>

<file path=xl/drawings/_rels/drawing98.xml.rels><?xml version="1.0" encoding="UTF-8" standalone="yes"?>
<Relationships xmlns="http://schemas.openxmlformats.org/package/2006/relationships"><Relationship Id="rId1" Type="http://schemas.openxmlformats.org/officeDocument/2006/relationships/image" Target="../media/image108.png"/></Relationships>
</file>

<file path=xl/drawings/drawing1.xml><?xml version="1.0" encoding="utf-8"?>
<xdr:wsDr xmlns:xdr="http://schemas.openxmlformats.org/drawingml/2006/spreadsheetDrawing" xmlns:a="http://schemas.openxmlformats.org/drawingml/2006/main">
  <xdr:twoCellAnchor editAs="oneCell">
    <xdr:from>
      <xdr:col>5</xdr:col>
      <xdr:colOff>595055</xdr:colOff>
      <xdr:row>1</xdr:row>
      <xdr:rowOff>133350</xdr:rowOff>
    </xdr:from>
    <xdr:to>
      <xdr:col>12</xdr:col>
      <xdr:colOff>380379</xdr:colOff>
      <xdr:row>13</xdr:row>
      <xdr:rowOff>534553</xdr:rowOff>
    </xdr:to>
    <xdr:pic>
      <xdr:nvPicPr>
        <xdr:cNvPr id="4" name="Picture 3">
          <a:extLst>
            <a:ext uri="{FF2B5EF4-FFF2-40B4-BE49-F238E27FC236}">
              <a16:creationId xmlns:a16="http://schemas.microsoft.com/office/drawing/2014/main" id="{1B3A02EA-536F-D2D3-69A7-9BB0DDFA0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7480" y="323850"/>
          <a:ext cx="4052524" cy="29920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398992</xdr:colOff>
      <xdr:row>3</xdr:row>
      <xdr:rowOff>173745</xdr:rowOff>
    </xdr:from>
    <xdr:to>
      <xdr:col>17</xdr:col>
      <xdr:colOff>320050</xdr:colOff>
      <xdr:row>17</xdr:row>
      <xdr:rowOff>101281</xdr:rowOff>
    </xdr:to>
    <xdr:pic>
      <xdr:nvPicPr>
        <xdr:cNvPr id="18" name="Picture 17">
          <a:extLst>
            <a:ext uri="{FF2B5EF4-FFF2-40B4-BE49-F238E27FC236}">
              <a16:creationId xmlns:a16="http://schemas.microsoft.com/office/drawing/2014/main" id="{8E7483BA-CAB1-3975-4B73-5402B52280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9775" y="770093"/>
          <a:ext cx="7822666" cy="27933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117229</xdr:colOff>
      <xdr:row>2</xdr:row>
      <xdr:rowOff>122117</xdr:rowOff>
    </xdr:from>
    <xdr:to>
      <xdr:col>17</xdr:col>
      <xdr:colOff>562706</xdr:colOff>
      <xdr:row>17</xdr:row>
      <xdr:rowOff>164565</xdr:rowOff>
    </xdr:to>
    <xdr:pic>
      <xdr:nvPicPr>
        <xdr:cNvPr id="18" name="Picture 17">
          <a:extLst>
            <a:ext uri="{FF2B5EF4-FFF2-40B4-BE49-F238E27FC236}">
              <a16:creationId xmlns:a16="http://schemas.microsoft.com/office/drawing/2014/main" id="{D9FB8880-A308-15E0-2637-624BD9E04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95191" y="512886"/>
          <a:ext cx="7772400" cy="30074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257176</xdr:colOff>
      <xdr:row>4</xdr:row>
      <xdr:rowOff>28576</xdr:rowOff>
    </xdr:from>
    <xdr:to>
      <xdr:col>0</xdr:col>
      <xdr:colOff>3449592</xdr:colOff>
      <xdr:row>14</xdr:row>
      <xdr:rowOff>48082</xdr:rowOff>
    </xdr:to>
    <xdr:pic>
      <xdr:nvPicPr>
        <xdr:cNvPr id="4" name="Picture 3">
          <a:extLst>
            <a:ext uri="{FF2B5EF4-FFF2-40B4-BE49-F238E27FC236}">
              <a16:creationId xmlns:a16="http://schemas.microsoft.com/office/drawing/2014/main" id="{7BBBF03E-B7B3-5B2B-FABF-146FC8A18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6" y="790576"/>
          <a:ext cx="3192416" cy="1924506"/>
        </a:xfrm>
        <a:prstGeom prst="rect">
          <a:avLst/>
        </a:prstGeom>
      </xdr:spPr>
    </xdr:pic>
    <xdr:clientData/>
  </xdr:twoCellAnchor>
  <xdr:twoCellAnchor editAs="oneCell">
    <xdr:from>
      <xdr:col>0</xdr:col>
      <xdr:colOff>3779026</xdr:colOff>
      <xdr:row>3</xdr:row>
      <xdr:rowOff>35700</xdr:rowOff>
    </xdr:from>
    <xdr:to>
      <xdr:col>1</xdr:col>
      <xdr:colOff>1323976</xdr:colOff>
      <xdr:row>14</xdr:row>
      <xdr:rowOff>147722</xdr:rowOff>
    </xdr:to>
    <xdr:pic>
      <xdr:nvPicPr>
        <xdr:cNvPr id="2" name="Picture 5">
          <a:extLst>
            <a:ext uri="{FF2B5EF4-FFF2-40B4-BE49-F238E27FC236}">
              <a16:creationId xmlns:a16="http://schemas.microsoft.com/office/drawing/2014/main" id="{C01B59D7-9A13-038F-1D65-3B899974BE7B}"/>
            </a:ext>
            <a:ext uri="{147F2762-F138-4A5C-976F-8EAC2B608ADB}">
              <a16:predDERef xmlns:a16="http://schemas.microsoft.com/office/drawing/2014/main" pred="{7BBBF03E-B7B3-5B2B-FABF-146FC8A18A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79026" y="607200"/>
          <a:ext cx="3221850" cy="220752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501342</xdr:colOff>
      <xdr:row>1</xdr:row>
      <xdr:rowOff>41607</xdr:rowOff>
    </xdr:from>
    <xdr:to>
      <xdr:col>15</xdr:col>
      <xdr:colOff>301318</xdr:colOff>
      <xdr:row>19</xdr:row>
      <xdr:rowOff>104414</xdr:rowOff>
    </xdr:to>
    <xdr:pic>
      <xdr:nvPicPr>
        <xdr:cNvPr id="6" name="Picture 5">
          <a:extLst>
            <a:ext uri="{FF2B5EF4-FFF2-40B4-BE49-F238E27FC236}">
              <a16:creationId xmlns:a16="http://schemas.microsoft.com/office/drawing/2014/main" id="{9F346C0A-734D-AF97-3FF8-1764DABC9C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166" y="232107"/>
          <a:ext cx="4640917" cy="45003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447675</xdr:colOff>
      <xdr:row>8</xdr:row>
      <xdr:rowOff>38100</xdr:rowOff>
    </xdr:from>
    <xdr:to>
      <xdr:col>14</xdr:col>
      <xdr:colOff>2801</xdr:colOff>
      <xdr:row>28</xdr:row>
      <xdr:rowOff>90212</xdr:rowOff>
    </xdr:to>
    <xdr:grpSp>
      <xdr:nvGrpSpPr>
        <xdr:cNvPr id="5" name="Group 4">
          <a:extLst>
            <a:ext uri="{FF2B5EF4-FFF2-40B4-BE49-F238E27FC236}">
              <a16:creationId xmlns:a16="http://schemas.microsoft.com/office/drawing/2014/main" id="{1ACAA166-568B-4D4C-7CCD-B1CE5C8E4806}"/>
            </a:ext>
          </a:extLst>
        </xdr:cNvPr>
        <xdr:cNvGrpSpPr/>
      </xdr:nvGrpSpPr>
      <xdr:grpSpPr>
        <a:xfrm>
          <a:off x="4166566" y="1893404"/>
          <a:ext cx="5684257" cy="3862112"/>
          <a:chOff x="7177368" y="1010024"/>
          <a:chExt cx="7714129" cy="5774583"/>
        </a:xfrm>
      </xdr:grpSpPr>
      <xdr:pic>
        <xdr:nvPicPr>
          <xdr:cNvPr id="3" name="Picture 2">
            <a:extLst>
              <a:ext uri="{FF2B5EF4-FFF2-40B4-BE49-F238E27FC236}">
                <a16:creationId xmlns:a16="http://schemas.microsoft.com/office/drawing/2014/main" id="{A68699C5-C0EE-CBF1-0546-EE7B7E9DE8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7368" y="1010024"/>
            <a:ext cx="7714129" cy="5774583"/>
          </a:xfrm>
          <a:prstGeom prst="rect">
            <a:avLst/>
          </a:prstGeom>
        </xdr:spPr>
      </xdr:pic>
      <xdr:pic>
        <xdr:nvPicPr>
          <xdr:cNvPr id="4" name="Picture 3">
            <a:extLst>
              <a:ext uri="{FF2B5EF4-FFF2-40B4-BE49-F238E27FC236}">
                <a16:creationId xmlns:a16="http://schemas.microsoft.com/office/drawing/2014/main" id="{275AD5CA-781B-EE50-3B84-AA8FB4558A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38411" y="1010024"/>
            <a:ext cx="1143338" cy="19050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361950</xdr:colOff>
      <xdr:row>9</xdr:row>
      <xdr:rowOff>152399</xdr:rowOff>
    </xdr:from>
    <xdr:to>
      <xdr:col>13</xdr:col>
      <xdr:colOff>199316</xdr:colOff>
      <xdr:row>29</xdr:row>
      <xdr:rowOff>136524</xdr:rowOff>
    </xdr:to>
    <xdr:grpSp>
      <xdr:nvGrpSpPr>
        <xdr:cNvPr id="4" name="Group 3">
          <a:extLst>
            <a:ext uri="{FF2B5EF4-FFF2-40B4-BE49-F238E27FC236}">
              <a16:creationId xmlns:a16="http://schemas.microsoft.com/office/drawing/2014/main" id="{3CAC449F-4105-E197-D043-DB78757967C4}"/>
            </a:ext>
          </a:extLst>
        </xdr:cNvPr>
        <xdr:cNvGrpSpPr/>
      </xdr:nvGrpSpPr>
      <xdr:grpSpPr>
        <a:xfrm>
          <a:off x="4337602" y="2156790"/>
          <a:ext cx="5353584" cy="3794125"/>
          <a:chOff x="4679950" y="1724025"/>
          <a:chExt cx="5625391" cy="4127500"/>
        </a:xfrm>
      </xdr:grpSpPr>
      <xdr:pic>
        <xdr:nvPicPr>
          <xdr:cNvPr id="6" name="Picture 5">
            <a:extLst>
              <a:ext uri="{FF2B5EF4-FFF2-40B4-BE49-F238E27FC236}">
                <a16:creationId xmlns:a16="http://schemas.microsoft.com/office/drawing/2014/main" id="{2CCD810A-E169-84B0-3C09-558A5955AB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79950" y="1724025"/>
            <a:ext cx="5625391" cy="4127500"/>
          </a:xfrm>
          <a:prstGeom prst="rect">
            <a:avLst/>
          </a:prstGeom>
        </xdr:spPr>
      </xdr:pic>
      <xdr:pic>
        <xdr:nvPicPr>
          <xdr:cNvPr id="3" name="Picture 2">
            <a:extLst>
              <a:ext uri="{FF2B5EF4-FFF2-40B4-BE49-F238E27FC236}">
                <a16:creationId xmlns:a16="http://schemas.microsoft.com/office/drawing/2014/main" id="{54028B7B-04E0-F1AA-C152-12523F564B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88079" y="1724025"/>
            <a:ext cx="817262" cy="1361701"/>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98424</xdr:colOff>
      <xdr:row>4</xdr:row>
      <xdr:rowOff>245855</xdr:rowOff>
    </xdr:from>
    <xdr:to>
      <xdr:col>15</xdr:col>
      <xdr:colOff>314325</xdr:colOff>
      <xdr:row>22</xdr:row>
      <xdr:rowOff>177068</xdr:rowOff>
    </xdr:to>
    <xdr:pic>
      <xdr:nvPicPr>
        <xdr:cNvPr id="4" name="Picture 3">
          <a:extLst>
            <a:ext uri="{FF2B5EF4-FFF2-40B4-BE49-F238E27FC236}">
              <a16:creationId xmlns:a16="http://schemas.microsoft.com/office/drawing/2014/main" id="{4FAC7016-5843-83F0-F46E-84CA62600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5049" y="1274555"/>
          <a:ext cx="5702301" cy="35411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571499</xdr:colOff>
      <xdr:row>8</xdr:row>
      <xdr:rowOff>71628</xdr:rowOff>
    </xdr:from>
    <xdr:to>
      <xdr:col>17</xdr:col>
      <xdr:colOff>434974</xdr:colOff>
      <xdr:row>31</xdr:row>
      <xdr:rowOff>119669</xdr:rowOff>
    </xdr:to>
    <xdr:pic>
      <xdr:nvPicPr>
        <xdr:cNvPr id="3" name="Picture 2">
          <a:extLst>
            <a:ext uri="{FF2B5EF4-FFF2-40B4-BE49-F238E27FC236}">
              <a16:creationId xmlns:a16="http://schemas.microsoft.com/office/drawing/2014/main" id="{CD998AE3-0124-9C81-7BED-C793D7FA89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1224" y="2252853"/>
          <a:ext cx="6569075" cy="442954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786213</xdr:colOff>
      <xdr:row>3</xdr:row>
      <xdr:rowOff>157370</xdr:rowOff>
    </xdr:from>
    <xdr:to>
      <xdr:col>7</xdr:col>
      <xdr:colOff>35230</xdr:colOff>
      <xdr:row>42</xdr:row>
      <xdr:rowOff>10767</xdr:rowOff>
    </xdr:to>
    <xdr:pic>
      <xdr:nvPicPr>
        <xdr:cNvPr id="4" name="Picture 3">
          <a:extLst>
            <a:ext uri="{FF2B5EF4-FFF2-40B4-BE49-F238E27FC236}">
              <a16:creationId xmlns:a16="http://schemas.microsoft.com/office/drawing/2014/main" id="{ABFB3031-4E09-F390-1CC8-1DFC49EE67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213" y="745435"/>
          <a:ext cx="5295321" cy="72369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447921</xdr:colOff>
      <xdr:row>1</xdr:row>
      <xdr:rowOff>79131</xdr:rowOff>
    </xdr:from>
    <xdr:to>
      <xdr:col>16</xdr:col>
      <xdr:colOff>488951</xdr:colOff>
      <xdr:row>22</xdr:row>
      <xdr:rowOff>145912</xdr:rowOff>
    </xdr:to>
    <xdr:pic>
      <xdr:nvPicPr>
        <xdr:cNvPr id="3" name="Picture 2">
          <a:extLst>
            <a:ext uri="{FF2B5EF4-FFF2-40B4-BE49-F238E27FC236}">
              <a16:creationId xmlns:a16="http://schemas.microsoft.com/office/drawing/2014/main" id="{FC4B783D-EE4A-0EB8-7F3B-16F0E50D2D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6946" y="269631"/>
          <a:ext cx="5527430" cy="4762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28576</xdr:colOff>
      <xdr:row>2</xdr:row>
      <xdr:rowOff>28575</xdr:rowOff>
    </xdr:from>
    <xdr:to>
      <xdr:col>12</xdr:col>
      <xdr:colOff>304800</xdr:colOff>
      <xdr:row>15</xdr:row>
      <xdr:rowOff>115795</xdr:rowOff>
    </xdr:to>
    <xdr:pic>
      <xdr:nvPicPr>
        <xdr:cNvPr id="4" name="Picture 3">
          <a:extLst>
            <a:ext uri="{FF2B5EF4-FFF2-40B4-BE49-F238E27FC236}">
              <a16:creationId xmlns:a16="http://schemas.microsoft.com/office/drawing/2014/main" id="{5C4BD7A1-7E17-F3B4-CAB2-05E1479935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8226" y="409575"/>
          <a:ext cx="3933824" cy="32304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180975</xdr:colOff>
      <xdr:row>5</xdr:row>
      <xdr:rowOff>34926</xdr:rowOff>
    </xdr:from>
    <xdr:to>
      <xdr:col>13</xdr:col>
      <xdr:colOff>85725</xdr:colOff>
      <xdr:row>22</xdr:row>
      <xdr:rowOff>6040</xdr:rowOff>
    </xdr:to>
    <xdr:pic>
      <xdr:nvPicPr>
        <xdr:cNvPr id="3" name="Picture 2">
          <a:extLst>
            <a:ext uri="{FF2B5EF4-FFF2-40B4-BE49-F238E27FC236}">
              <a16:creationId xmlns:a16="http://schemas.microsoft.com/office/drawing/2014/main" id="{779A83FB-7DF3-A208-672B-3BF437B55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6825" y="1349376"/>
          <a:ext cx="4781550" cy="320961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358775</xdr:colOff>
      <xdr:row>7</xdr:row>
      <xdr:rowOff>31750</xdr:rowOff>
    </xdr:from>
    <xdr:to>
      <xdr:col>13</xdr:col>
      <xdr:colOff>409575</xdr:colOff>
      <xdr:row>25</xdr:row>
      <xdr:rowOff>24855</xdr:rowOff>
    </xdr:to>
    <xdr:pic>
      <xdr:nvPicPr>
        <xdr:cNvPr id="3" name="Picture 2">
          <a:extLst>
            <a:ext uri="{FF2B5EF4-FFF2-40B4-BE49-F238E27FC236}">
              <a16:creationId xmlns:a16="http://schemas.microsoft.com/office/drawing/2014/main" id="{BAFFA8AA-0B81-D47F-C568-AF2CA62D9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4550" y="1603375"/>
          <a:ext cx="4927600" cy="32506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584752</xdr:colOff>
      <xdr:row>3</xdr:row>
      <xdr:rowOff>38953</xdr:rowOff>
    </xdr:from>
    <xdr:to>
      <xdr:col>14</xdr:col>
      <xdr:colOff>302314</xdr:colOff>
      <xdr:row>11</xdr:row>
      <xdr:rowOff>74849</xdr:rowOff>
    </xdr:to>
    <xdr:pic>
      <xdr:nvPicPr>
        <xdr:cNvPr id="3" name="Picture 2">
          <a:extLst>
            <a:ext uri="{FF2B5EF4-FFF2-40B4-BE49-F238E27FC236}">
              <a16:creationId xmlns:a16="http://schemas.microsoft.com/office/drawing/2014/main" id="{EFDCE275-D694-8892-5C0F-5CFBBBA8C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6295" y="618736"/>
          <a:ext cx="4620867" cy="296793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453117</xdr:colOff>
      <xdr:row>1</xdr:row>
      <xdr:rowOff>175932</xdr:rowOff>
    </xdr:from>
    <xdr:to>
      <xdr:col>15</xdr:col>
      <xdr:colOff>74543</xdr:colOff>
      <xdr:row>11</xdr:row>
      <xdr:rowOff>189353</xdr:rowOff>
    </xdr:to>
    <xdr:pic>
      <xdr:nvPicPr>
        <xdr:cNvPr id="3" name="Picture 2">
          <a:extLst>
            <a:ext uri="{FF2B5EF4-FFF2-40B4-BE49-F238E27FC236}">
              <a16:creationId xmlns:a16="http://schemas.microsoft.com/office/drawing/2014/main" id="{9504797B-D674-FD6A-3B7F-53FF2566CA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9987" y="366432"/>
          <a:ext cx="4524730" cy="291233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28575</xdr:colOff>
      <xdr:row>5</xdr:row>
      <xdr:rowOff>88394</xdr:rowOff>
    </xdr:from>
    <xdr:to>
      <xdr:col>14</xdr:col>
      <xdr:colOff>257175</xdr:colOff>
      <xdr:row>27</xdr:row>
      <xdr:rowOff>166901</xdr:rowOff>
    </xdr:to>
    <xdr:pic>
      <xdr:nvPicPr>
        <xdr:cNvPr id="3" name="Picture 2">
          <a:extLst>
            <a:ext uri="{FF2B5EF4-FFF2-40B4-BE49-F238E27FC236}">
              <a16:creationId xmlns:a16="http://schemas.microsoft.com/office/drawing/2014/main" id="{07706414-A7F4-98DF-21E5-0B3DB4B8A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5575" y="1231394"/>
          <a:ext cx="4876800" cy="405995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520701</xdr:colOff>
      <xdr:row>4</xdr:row>
      <xdr:rowOff>200025</xdr:rowOff>
    </xdr:from>
    <xdr:to>
      <xdr:col>12</xdr:col>
      <xdr:colOff>425450</xdr:colOff>
      <xdr:row>22</xdr:row>
      <xdr:rowOff>123825</xdr:rowOff>
    </xdr:to>
    <xdr:pic>
      <xdr:nvPicPr>
        <xdr:cNvPr id="3" name="Picture 2">
          <a:extLst>
            <a:ext uri="{FF2B5EF4-FFF2-40B4-BE49-F238E27FC236}">
              <a16:creationId xmlns:a16="http://schemas.microsoft.com/office/drawing/2014/main" id="{D8EAEEB2-7466-5BA7-9EE3-8FC4C9CE0C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0701" y="1038225"/>
          <a:ext cx="4781549" cy="34480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298450</xdr:colOff>
      <xdr:row>4</xdr:row>
      <xdr:rowOff>69850</xdr:rowOff>
    </xdr:from>
    <xdr:to>
      <xdr:col>9</xdr:col>
      <xdr:colOff>114300</xdr:colOff>
      <xdr:row>17</xdr:row>
      <xdr:rowOff>59397</xdr:rowOff>
    </xdr:to>
    <xdr:pic>
      <xdr:nvPicPr>
        <xdr:cNvPr id="3" name="Picture 2">
          <a:extLst>
            <a:ext uri="{FF2B5EF4-FFF2-40B4-BE49-F238E27FC236}">
              <a16:creationId xmlns:a16="http://schemas.microsoft.com/office/drawing/2014/main" id="{3D0EBEDF-18AE-FF92-428D-2ABAC6C01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806450"/>
          <a:ext cx="5302250" cy="238349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1150341</xdr:colOff>
      <xdr:row>3</xdr:row>
      <xdr:rowOff>142875</xdr:rowOff>
    </xdr:from>
    <xdr:to>
      <xdr:col>10</xdr:col>
      <xdr:colOff>719977</xdr:colOff>
      <xdr:row>39</xdr:row>
      <xdr:rowOff>48230</xdr:rowOff>
    </xdr:to>
    <xdr:pic>
      <xdr:nvPicPr>
        <xdr:cNvPr id="4" name="Picture 3">
          <a:extLst>
            <a:ext uri="{FF2B5EF4-FFF2-40B4-BE49-F238E27FC236}">
              <a16:creationId xmlns:a16="http://schemas.microsoft.com/office/drawing/2014/main" id="{88490665-7180-D371-3A33-F43918251A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1488" y="714375"/>
          <a:ext cx="5329460" cy="6763355"/>
        </a:xfrm>
        <a:prstGeom prst="rect">
          <a:avLst/>
        </a:prstGeom>
      </xdr:spPr>
    </xdr:pic>
    <xdr:clientData/>
  </xdr:twoCellAnchor>
  <xdr:twoCellAnchor editAs="oneCell">
    <xdr:from>
      <xdr:col>0</xdr:col>
      <xdr:colOff>352425</xdr:colOff>
      <xdr:row>3</xdr:row>
      <xdr:rowOff>163091</xdr:rowOff>
    </xdr:from>
    <xdr:to>
      <xdr:col>4</xdr:col>
      <xdr:colOff>1136999</xdr:colOff>
      <xdr:row>40</xdr:row>
      <xdr:rowOff>4725</xdr:rowOff>
    </xdr:to>
    <xdr:pic>
      <xdr:nvPicPr>
        <xdr:cNvPr id="8" name="Picture 7">
          <a:extLst>
            <a:ext uri="{FF2B5EF4-FFF2-40B4-BE49-F238E27FC236}">
              <a16:creationId xmlns:a16="http://schemas.microsoft.com/office/drawing/2014/main" id="{0EF387D4-6F8E-0B15-838A-9EC2E2CD1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5" y="734591"/>
          <a:ext cx="5255721" cy="689013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190500</xdr:colOff>
      <xdr:row>2</xdr:row>
      <xdr:rowOff>38101</xdr:rowOff>
    </xdr:from>
    <xdr:to>
      <xdr:col>13</xdr:col>
      <xdr:colOff>742950</xdr:colOff>
      <xdr:row>19</xdr:row>
      <xdr:rowOff>130368</xdr:rowOff>
    </xdr:to>
    <xdr:pic>
      <xdr:nvPicPr>
        <xdr:cNvPr id="3" name="Picture 2">
          <a:extLst>
            <a:ext uri="{FF2B5EF4-FFF2-40B4-BE49-F238E27FC236}">
              <a16:creationId xmlns:a16="http://schemas.microsoft.com/office/drawing/2014/main" id="{FF2D7ECC-0FD8-D752-C868-C842A447B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9000" y="406401"/>
          <a:ext cx="5353050" cy="379114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415925</xdr:colOff>
      <xdr:row>4</xdr:row>
      <xdr:rowOff>149226</xdr:rowOff>
    </xdr:from>
    <xdr:to>
      <xdr:col>8</xdr:col>
      <xdr:colOff>276225</xdr:colOff>
      <xdr:row>27</xdr:row>
      <xdr:rowOff>18902</xdr:rowOff>
    </xdr:to>
    <xdr:pic>
      <xdr:nvPicPr>
        <xdr:cNvPr id="3" name="Picture 2">
          <a:extLst>
            <a:ext uri="{FF2B5EF4-FFF2-40B4-BE49-F238E27FC236}">
              <a16:creationId xmlns:a16="http://schemas.microsoft.com/office/drawing/2014/main" id="{A3B9D2C4-F4A8-5AAC-09EA-F1FC201FE8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925" y="911226"/>
          <a:ext cx="4737100" cy="42511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552450</xdr:colOff>
      <xdr:row>4</xdr:row>
      <xdr:rowOff>1</xdr:rowOff>
    </xdr:from>
    <xdr:to>
      <xdr:col>12</xdr:col>
      <xdr:colOff>28575</xdr:colOff>
      <xdr:row>11</xdr:row>
      <xdr:rowOff>132339</xdr:rowOff>
    </xdr:to>
    <xdr:pic>
      <xdr:nvPicPr>
        <xdr:cNvPr id="3" name="Picture 2">
          <a:extLst>
            <a:ext uri="{FF2B5EF4-FFF2-40B4-BE49-F238E27FC236}">
              <a16:creationId xmlns:a16="http://schemas.microsoft.com/office/drawing/2014/main" id="{BC60B4F2-67F1-D65A-4A52-88B32A1B9F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67275" y="781051"/>
          <a:ext cx="4600575" cy="146583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311150</xdr:colOff>
      <xdr:row>1</xdr:row>
      <xdr:rowOff>146050</xdr:rowOff>
    </xdr:from>
    <xdr:to>
      <xdr:col>16</xdr:col>
      <xdr:colOff>215900</xdr:colOff>
      <xdr:row>13</xdr:row>
      <xdr:rowOff>142623</xdr:rowOff>
    </xdr:to>
    <xdr:pic>
      <xdr:nvPicPr>
        <xdr:cNvPr id="3" name="Picture 2">
          <a:extLst>
            <a:ext uri="{FF2B5EF4-FFF2-40B4-BE49-F238E27FC236}">
              <a16:creationId xmlns:a16="http://schemas.microsoft.com/office/drawing/2014/main" id="{2D771727-2FF4-A9B6-3209-4130B8DE0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9950" y="330200"/>
          <a:ext cx="6000750" cy="377381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281608</xdr:colOff>
      <xdr:row>1</xdr:row>
      <xdr:rowOff>164709</xdr:rowOff>
    </xdr:from>
    <xdr:to>
      <xdr:col>17</xdr:col>
      <xdr:colOff>3312</xdr:colOff>
      <xdr:row>12</xdr:row>
      <xdr:rowOff>1202048</xdr:rowOff>
    </xdr:to>
    <xdr:pic>
      <xdr:nvPicPr>
        <xdr:cNvPr id="5" name="Picture 4">
          <a:extLst>
            <a:ext uri="{FF2B5EF4-FFF2-40B4-BE49-F238E27FC236}">
              <a16:creationId xmlns:a16="http://schemas.microsoft.com/office/drawing/2014/main" id="{0709ACF4-B36A-2002-2A7E-5B7A765AD3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5195" y="355209"/>
          <a:ext cx="5850834" cy="370433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385556</xdr:colOff>
      <xdr:row>9</xdr:row>
      <xdr:rowOff>95526</xdr:rowOff>
    </xdr:from>
    <xdr:to>
      <xdr:col>13</xdr:col>
      <xdr:colOff>190500</xdr:colOff>
      <xdr:row>26</xdr:row>
      <xdr:rowOff>151786</xdr:rowOff>
    </xdr:to>
    <xdr:pic>
      <xdr:nvPicPr>
        <xdr:cNvPr id="4" name="Picture 3">
          <a:extLst>
            <a:ext uri="{FF2B5EF4-FFF2-40B4-BE49-F238E27FC236}">
              <a16:creationId xmlns:a16="http://schemas.microsoft.com/office/drawing/2014/main" id="{914DA146-7B03-0804-A6D1-9860393E6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4656" y="2029101"/>
          <a:ext cx="5291344" cy="329476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7</xdr:col>
      <xdr:colOff>435318</xdr:colOff>
      <xdr:row>1</xdr:row>
      <xdr:rowOff>44968</xdr:rowOff>
    </xdr:from>
    <xdr:to>
      <xdr:col>17</xdr:col>
      <xdr:colOff>102630</xdr:colOff>
      <xdr:row>15</xdr:row>
      <xdr:rowOff>63362</xdr:rowOff>
    </xdr:to>
    <xdr:grpSp>
      <xdr:nvGrpSpPr>
        <xdr:cNvPr id="5" name="Group 4">
          <a:extLst>
            <a:ext uri="{FF2B5EF4-FFF2-40B4-BE49-F238E27FC236}">
              <a16:creationId xmlns:a16="http://schemas.microsoft.com/office/drawing/2014/main" id="{34394100-F2AF-C012-7791-D4A38CC992C3}"/>
            </a:ext>
          </a:extLst>
        </xdr:cNvPr>
        <xdr:cNvGrpSpPr/>
      </xdr:nvGrpSpPr>
      <xdr:grpSpPr>
        <a:xfrm>
          <a:off x="5926688" y="235468"/>
          <a:ext cx="5796442" cy="3372851"/>
          <a:chOff x="6126299" y="114956"/>
          <a:chExt cx="5766625" cy="3408307"/>
        </a:xfrm>
      </xdr:grpSpPr>
      <xdr:pic>
        <xdr:nvPicPr>
          <xdr:cNvPr id="3" name="Picture 2">
            <a:extLst>
              <a:ext uri="{FF2B5EF4-FFF2-40B4-BE49-F238E27FC236}">
                <a16:creationId xmlns:a16="http://schemas.microsoft.com/office/drawing/2014/main" id="{B9E997C8-2828-79D6-E03F-41FAA08836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6299" y="114956"/>
            <a:ext cx="4922701" cy="3408307"/>
          </a:xfrm>
          <a:prstGeom prst="rect">
            <a:avLst/>
          </a:prstGeom>
        </xdr:spPr>
      </xdr:pic>
      <xdr:pic>
        <xdr:nvPicPr>
          <xdr:cNvPr id="4" name="Picture 3">
            <a:extLst>
              <a:ext uri="{FF2B5EF4-FFF2-40B4-BE49-F238E27FC236}">
                <a16:creationId xmlns:a16="http://schemas.microsoft.com/office/drawing/2014/main" id="{2E6A50A0-8C45-1D17-5E7A-2117EA3A59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72600" y="233363"/>
            <a:ext cx="2520324" cy="980126"/>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133350</xdr:colOff>
      <xdr:row>4</xdr:row>
      <xdr:rowOff>57150</xdr:rowOff>
    </xdr:from>
    <xdr:to>
      <xdr:col>8</xdr:col>
      <xdr:colOff>228600</xdr:colOff>
      <xdr:row>16</xdr:row>
      <xdr:rowOff>111877</xdr:rowOff>
    </xdr:to>
    <xdr:pic>
      <xdr:nvPicPr>
        <xdr:cNvPr id="6" name="Picture 5">
          <a:extLst>
            <a:ext uri="{FF2B5EF4-FFF2-40B4-BE49-F238E27FC236}">
              <a16:creationId xmlns:a16="http://schemas.microsoft.com/office/drawing/2014/main" id="{963D4D0D-022F-3284-B60C-B007CD1F8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819150"/>
          <a:ext cx="6219825" cy="234072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228600</xdr:colOff>
      <xdr:row>5</xdr:row>
      <xdr:rowOff>0</xdr:rowOff>
    </xdr:from>
    <xdr:to>
      <xdr:col>16</xdr:col>
      <xdr:colOff>495300</xdr:colOff>
      <xdr:row>29</xdr:row>
      <xdr:rowOff>19159</xdr:rowOff>
    </xdr:to>
    <xdr:pic>
      <xdr:nvPicPr>
        <xdr:cNvPr id="4" name="Picture 3">
          <a:extLst>
            <a:ext uri="{FF2B5EF4-FFF2-40B4-BE49-F238E27FC236}">
              <a16:creationId xmlns:a16="http://schemas.microsoft.com/office/drawing/2014/main" id="{6DC01BA5-978B-E912-38AA-926A80035F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00" y="939800"/>
          <a:ext cx="7772400" cy="443875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29</xdr:col>
      <xdr:colOff>600075</xdr:colOff>
      <xdr:row>3</xdr:row>
      <xdr:rowOff>119743</xdr:rowOff>
    </xdr:from>
    <xdr:to>
      <xdr:col>40</xdr:col>
      <xdr:colOff>224518</xdr:colOff>
      <xdr:row>23</xdr:row>
      <xdr:rowOff>31600</xdr:rowOff>
    </xdr:to>
    <xdr:pic>
      <xdr:nvPicPr>
        <xdr:cNvPr id="4" name="Picture 3">
          <a:extLst>
            <a:ext uri="{FF2B5EF4-FFF2-40B4-BE49-F238E27FC236}">
              <a16:creationId xmlns:a16="http://schemas.microsoft.com/office/drawing/2014/main" id="{7EE91B33-BA11-FE1C-11AE-6B1A9418E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25875" y="700768"/>
          <a:ext cx="6330043" cy="38266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5</xdr:col>
      <xdr:colOff>600074</xdr:colOff>
      <xdr:row>5</xdr:row>
      <xdr:rowOff>90881</xdr:rowOff>
    </xdr:from>
    <xdr:to>
      <xdr:col>12</xdr:col>
      <xdr:colOff>590549</xdr:colOff>
      <xdr:row>24</xdr:row>
      <xdr:rowOff>19922</xdr:rowOff>
    </xdr:to>
    <xdr:pic>
      <xdr:nvPicPr>
        <xdr:cNvPr id="5" name="Picture 4">
          <a:extLst>
            <a:ext uri="{FF2B5EF4-FFF2-40B4-BE49-F238E27FC236}">
              <a16:creationId xmlns:a16="http://schemas.microsoft.com/office/drawing/2014/main" id="{24040887-B6F2-06CB-57A6-7DC5BCBD4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49" y="1252931"/>
          <a:ext cx="4257675" cy="354854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438978</xdr:colOff>
      <xdr:row>3</xdr:row>
      <xdr:rowOff>198783</xdr:rowOff>
    </xdr:from>
    <xdr:to>
      <xdr:col>18</xdr:col>
      <xdr:colOff>600668</xdr:colOff>
      <xdr:row>14</xdr:row>
      <xdr:rowOff>3981</xdr:rowOff>
    </xdr:to>
    <xdr:pic>
      <xdr:nvPicPr>
        <xdr:cNvPr id="3" name="Picture 2">
          <a:extLst>
            <a:ext uri="{FF2B5EF4-FFF2-40B4-BE49-F238E27FC236}">
              <a16:creationId xmlns:a16="http://schemas.microsoft.com/office/drawing/2014/main" id="{CFA8919F-F14F-D68E-EF29-52E9FEFC2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7782" y="836544"/>
          <a:ext cx="6903734" cy="224028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64</xdr:col>
      <xdr:colOff>0</xdr:colOff>
      <xdr:row>1</xdr:row>
      <xdr:rowOff>0</xdr:rowOff>
    </xdr:from>
    <xdr:to>
      <xdr:col>71</xdr:col>
      <xdr:colOff>349250</xdr:colOff>
      <xdr:row>8</xdr:row>
      <xdr:rowOff>76215</xdr:rowOff>
    </xdr:to>
    <xdr:graphicFrame macro="">
      <xdr:nvGraphicFramePr>
        <xdr:cNvPr id="25" name="Chart 24">
          <a:extLst>
            <a:ext uri="{FF2B5EF4-FFF2-40B4-BE49-F238E27FC236}">
              <a16:creationId xmlns:a16="http://schemas.microsoft.com/office/drawing/2014/main" id="{DD74D641-6C9F-45B5-A1B4-1CA429B38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443778</xdr:colOff>
      <xdr:row>1</xdr:row>
      <xdr:rowOff>0</xdr:rowOff>
    </xdr:from>
    <xdr:to>
      <xdr:col>79</xdr:col>
      <xdr:colOff>181118</xdr:colOff>
      <xdr:row>8</xdr:row>
      <xdr:rowOff>64654</xdr:rowOff>
    </xdr:to>
    <xdr:graphicFrame macro="">
      <xdr:nvGraphicFramePr>
        <xdr:cNvPr id="26" name="Chart 25">
          <a:extLst>
            <a:ext uri="{FF2B5EF4-FFF2-40B4-BE49-F238E27FC236}">
              <a16:creationId xmlns:a16="http://schemas.microsoft.com/office/drawing/2014/main" id="{60185A98-5416-442A-80E3-371E777CC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79</xdr:col>
      <xdr:colOff>445221</xdr:colOff>
      <xdr:row>1</xdr:row>
      <xdr:rowOff>0</xdr:rowOff>
    </xdr:from>
    <xdr:to>
      <xdr:col>87</xdr:col>
      <xdr:colOff>182562</xdr:colOff>
      <xdr:row>8</xdr:row>
      <xdr:rowOff>76200</xdr:rowOff>
    </xdr:to>
    <xdr:graphicFrame macro="">
      <xdr:nvGraphicFramePr>
        <xdr:cNvPr id="27" name="Chart 26">
          <a:extLst>
            <a:ext uri="{FF2B5EF4-FFF2-40B4-BE49-F238E27FC236}">
              <a16:creationId xmlns:a16="http://schemas.microsoft.com/office/drawing/2014/main" id="{1E005358-53F4-4CCF-BF37-C593B713C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57728</xdr:colOff>
      <xdr:row>8</xdr:row>
      <xdr:rowOff>138560</xdr:rowOff>
    </xdr:from>
    <xdr:to>
      <xdr:col>71</xdr:col>
      <xdr:colOff>406978</xdr:colOff>
      <xdr:row>23</xdr:row>
      <xdr:rowOff>30033</xdr:rowOff>
    </xdr:to>
    <xdr:graphicFrame macro="">
      <xdr:nvGraphicFramePr>
        <xdr:cNvPr id="28" name="Chart 27">
          <a:extLst>
            <a:ext uri="{FF2B5EF4-FFF2-40B4-BE49-F238E27FC236}">
              <a16:creationId xmlns:a16="http://schemas.microsoft.com/office/drawing/2014/main" id="{3053ED80-06EC-4316-B293-90E028605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582324</xdr:colOff>
      <xdr:row>8</xdr:row>
      <xdr:rowOff>138545</xdr:rowOff>
    </xdr:from>
    <xdr:to>
      <xdr:col>79</xdr:col>
      <xdr:colOff>319664</xdr:colOff>
      <xdr:row>23</xdr:row>
      <xdr:rowOff>30018</xdr:rowOff>
    </xdr:to>
    <xdr:graphicFrame macro="">
      <xdr:nvGraphicFramePr>
        <xdr:cNvPr id="29" name="Chart 28">
          <a:extLst>
            <a:ext uri="{FF2B5EF4-FFF2-40B4-BE49-F238E27FC236}">
              <a16:creationId xmlns:a16="http://schemas.microsoft.com/office/drawing/2014/main" id="{8D0FC343-8552-48ED-A56A-6AFD12382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79</xdr:col>
      <xdr:colOff>502949</xdr:colOff>
      <xdr:row>8</xdr:row>
      <xdr:rowOff>138545</xdr:rowOff>
    </xdr:from>
    <xdr:to>
      <xdr:col>87</xdr:col>
      <xdr:colOff>240290</xdr:colOff>
      <xdr:row>23</xdr:row>
      <xdr:rowOff>30018</xdr:rowOff>
    </xdr:to>
    <xdr:graphicFrame macro="">
      <xdr:nvGraphicFramePr>
        <xdr:cNvPr id="30" name="Chart 29">
          <a:extLst>
            <a:ext uri="{FF2B5EF4-FFF2-40B4-BE49-F238E27FC236}">
              <a16:creationId xmlns:a16="http://schemas.microsoft.com/office/drawing/2014/main" id="{B6F47CB9-5147-46DC-9FBB-FCE21B9E4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64</xdr:col>
      <xdr:colOff>69273</xdr:colOff>
      <xdr:row>23</xdr:row>
      <xdr:rowOff>92379</xdr:rowOff>
    </xdr:from>
    <xdr:to>
      <xdr:col>71</xdr:col>
      <xdr:colOff>418523</xdr:colOff>
      <xdr:row>37</xdr:row>
      <xdr:rowOff>168579</xdr:rowOff>
    </xdr:to>
    <xdr:graphicFrame macro="">
      <xdr:nvGraphicFramePr>
        <xdr:cNvPr id="31" name="Chart 30">
          <a:extLst>
            <a:ext uri="{FF2B5EF4-FFF2-40B4-BE49-F238E27FC236}">
              <a16:creationId xmlns:a16="http://schemas.microsoft.com/office/drawing/2014/main" id="{7C697518-C721-4A70-AACD-686D19402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593869</xdr:colOff>
      <xdr:row>23</xdr:row>
      <xdr:rowOff>92364</xdr:rowOff>
    </xdr:from>
    <xdr:to>
      <xdr:col>79</xdr:col>
      <xdr:colOff>331209</xdr:colOff>
      <xdr:row>37</xdr:row>
      <xdr:rowOff>168564</xdr:rowOff>
    </xdr:to>
    <xdr:graphicFrame macro="">
      <xdr:nvGraphicFramePr>
        <xdr:cNvPr id="32" name="Chart 31">
          <a:extLst>
            <a:ext uri="{FF2B5EF4-FFF2-40B4-BE49-F238E27FC236}">
              <a16:creationId xmlns:a16="http://schemas.microsoft.com/office/drawing/2014/main" id="{85FFA916-AD89-4E85-A13B-8491C0FC8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79</xdr:col>
      <xdr:colOff>514494</xdr:colOff>
      <xdr:row>23</xdr:row>
      <xdr:rowOff>92364</xdr:rowOff>
    </xdr:from>
    <xdr:to>
      <xdr:col>87</xdr:col>
      <xdr:colOff>251835</xdr:colOff>
      <xdr:row>37</xdr:row>
      <xdr:rowOff>168564</xdr:rowOff>
    </xdr:to>
    <xdr:graphicFrame macro="">
      <xdr:nvGraphicFramePr>
        <xdr:cNvPr id="33" name="Chart 32">
          <a:extLst>
            <a:ext uri="{FF2B5EF4-FFF2-40B4-BE49-F238E27FC236}">
              <a16:creationId xmlns:a16="http://schemas.microsoft.com/office/drawing/2014/main" id="{1128DE1C-9EED-4F9D-99AB-81EC4E8E6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64</xdr:col>
      <xdr:colOff>92364</xdr:colOff>
      <xdr:row>38</xdr:row>
      <xdr:rowOff>103924</xdr:rowOff>
    </xdr:from>
    <xdr:to>
      <xdr:col>71</xdr:col>
      <xdr:colOff>441614</xdr:colOff>
      <xdr:row>52</xdr:row>
      <xdr:rowOff>180124</xdr:rowOff>
    </xdr:to>
    <xdr:graphicFrame macro="">
      <xdr:nvGraphicFramePr>
        <xdr:cNvPr id="34" name="Chart 33">
          <a:extLst>
            <a:ext uri="{FF2B5EF4-FFF2-40B4-BE49-F238E27FC236}">
              <a16:creationId xmlns:a16="http://schemas.microsoft.com/office/drawing/2014/main" id="{6C4FD9F6-372E-48C6-9FFD-D73C6A0DB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72</xdr:col>
      <xdr:colOff>5051</xdr:colOff>
      <xdr:row>38</xdr:row>
      <xdr:rowOff>103909</xdr:rowOff>
    </xdr:from>
    <xdr:to>
      <xdr:col>79</xdr:col>
      <xdr:colOff>354300</xdr:colOff>
      <xdr:row>52</xdr:row>
      <xdr:rowOff>180109</xdr:rowOff>
    </xdr:to>
    <xdr:graphicFrame macro="">
      <xdr:nvGraphicFramePr>
        <xdr:cNvPr id="35" name="Chart 34">
          <a:extLst>
            <a:ext uri="{FF2B5EF4-FFF2-40B4-BE49-F238E27FC236}">
              <a16:creationId xmlns:a16="http://schemas.microsoft.com/office/drawing/2014/main" id="{F2F04BF0-32DB-43B3-A20A-0695479F8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79</xdr:col>
      <xdr:colOff>537585</xdr:colOff>
      <xdr:row>38</xdr:row>
      <xdr:rowOff>103909</xdr:rowOff>
    </xdr:from>
    <xdr:to>
      <xdr:col>87</xdr:col>
      <xdr:colOff>274926</xdr:colOff>
      <xdr:row>52</xdr:row>
      <xdr:rowOff>180109</xdr:rowOff>
    </xdr:to>
    <xdr:graphicFrame macro="">
      <xdr:nvGraphicFramePr>
        <xdr:cNvPr id="36" name="Chart 35">
          <a:extLst>
            <a:ext uri="{FF2B5EF4-FFF2-40B4-BE49-F238E27FC236}">
              <a16:creationId xmlns:a16="http://schemas.microsoft.com/office/drawing/2014/main" id="{C97EFEC1-178F-4230-A941-9BE5BC4E2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64</xdr:col>
      <xdr:colOff>126995</xdr:colOff>
      <xdr:row>53</xdr:row>
      <xdr:rowOff>23119</xdr:rowOff>
    </xdr:from>
    <xdr:to>
      <xdr:col>71</xdr:col>
      <xdr:colOff>476245</xdr:colOff>
      <xdr:row>67</xdr:row>
      <xdr:rowOff>99319</xdr:rowOff>
    </xdr:to>
    <xdr:graphicFrame macro="">
      <xdr:nvGraphicFramePr>
        <xdr:cNvPr id="37" name="Chart 36">
          <a:extLst>
            <a:ext uri="{FF2B5EF4-FFF2-40B4-BE49-F238E27FC236}">
              <a16:creationId xmlns:a16="http://schemas.microsoft.com/office/drawing/2014/main" id="{4F4428B9-0633-43E5-8C82-97F3B7348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72</xdr:col>
      <xdr:colOff>39682</xdr:colOff>
      <xdr:row>53</xdr:row>
      <xdr:rowOff>23104</xdr:rowOff>
    </xdr:from>
    <xdr:to>
      <xdr:col>79</xdr:col>
      <xdr:colOff>388931</xdr:colOff>
      <xdr:row>67</xdr:row>
      <xdr:rowOff>99304</xdr:rowOff>
    </xdr:to>
    <xdr:graphicFrame macro="">
      <xdr:nvGraphicFramePr>
        <xdr:cNvPr id="38" name="Chart 37">
          <a:extLst>
            <a:ext uri="{FF2B5EF4-FFF2-40B4-BE49-F238E27FC236}">
              <a16:creationId xmlns:a16="http://schemas.microsoft.com/office/drawing/2014/main" id="{75D28ADC-32E9-4C53-ADA5-B1D3C50CA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79</xdr:col>
      <xdr:colOff>572216</xdr:colOff>
      <xdr:row>53</xdr:row>
      <xdr:rowOff>23104</xdr:rowOff>
    </xdr:from>
    <xdr:to>
      <xdr:col>87</xdr:col>
      <xdr:colOff>309557</xdr:colOff>
      <xdr:row>67</xdr:row>
      <xdr:rowOff>99304</xdr:rowOff>
    </xdr:to>
    <xdr:graphicFrame macro="">
      <xdr:nvGraphicFramePr>
        <xdr:cNvPr id="39" name="Chart 38">
          <a:extLst>
            <a:ext uri="{FF2B5EF4-FFF2-40B4-BE49-F238E27FC236}">
              <a16:creationId xmlns:a16="http://schemas.microsoft.com/office/drawing/2014/main" id="{5B3205B8-BFAA-4F02-A15F-C943449FD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64</xdr:col>
      <xdr:colOff>150091</xdr:colOff>
      <xdr:row>67</xdr:row>
      <xdr:rowOff>138561</xdr:rowOff>
    </xdr:from>
    <xdr:to>
      <xdr:col>71</xdr:col>
      <xdr:colOff>499341</xdr:colOff>
      <xdr:row>79</xdr:row>
      <xdr:rowOff>30034</xdr:rowOff>
    </xdr:to>
    <xdr:graphicFrame macro="">
      <xdr:nvGraphicFramePr>
        <xdr:cNvPr id="40" name="Chart 39">
          <a:extLst>
            <a:ext uri="{FF2B5EF4-FFF2-40B4-BE49-F238E27FC236}">
              <a16:creationId xmlns:a16="http://schemas.microsoft.com/office/drawing/2014/main" id="{3C2FC9ED-D4F9-4322-BEC4-3592C67BE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72</xdr:col>
      <xdr:colOff>62778</xdr:colOff>
      <xdr:row>67</xdr:row>
      <xdr:rowOff>138546</xdr:rowOff>
    </xdr:from>
    <xdr:to>
      <xdr:col>79</xdr:col>
      <xdr:colOff>412027</xdr:colOff>
      <xdr:row>79</xdr:row>
      <xdr:rowOff>30019</xdr:rowOff>
    </xdr:to>
    <xdr:graphicFrame macro="">
      <xdr:nvGraphicFramePr>
        <xdr:cNvPr id="41" name="Chart 40">
          <a:extLst>
            <a:ext uri="{FF2B5EF4-FFF2-40B4-BE49-F238E27FC236}">
              <a16:creationId xmlns:a16="http://schemas.microsoft.com/office/drawing/2014/main" id="{36D7521D-1AD0-428C-B82B-4551B7D6B4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80</xdr:col>
      <xdr:colOff>135514</xdr:colOff>
      <xdr:row>68</xdr:row>
      <xdr:rowOff>0</xdr:rowOff>
    </xdr:from>
    <xdr:to>
      <xdr:col>87</xdr:col>
      <xdr:colOff>471198</xdr:colOff>
      <xdr:row>79</xdr:row>
      <xdr:rowOff>81973</xdr:rowOff>
    </xdr:to>
    <xdr:graphicFrame macro="">
      <xdr:nvGraphicFramePr>
        <xdr:cNvPr id="42" name="Chart 41">
          <a:extLst>
            <a:ext uri="{FF2B5EF4-FFF2-40B4-BE49-F238E27FC236}">
              <a16:creationId xmlns:a16="http://schemas.microsoft.com/office/drawing/2014/main" id="{406EFDD8-4DED-4FBC-ACC1-854F2DB1C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64</xdr:col>
      <xdr:colOff>196272</xdr:colOff>
      <xdr:row>79</xdr:row>
      <xdr:rowOff>80833</xdr:rowOff>
    </xdr:from>
    <xdr:to>
      <xdr:col>71</xdr:col>
      <xdr:colOff>545522</xdr:colOff>
      <xdr:row>93</xdr:row>
      <xdr:rowOff>157033</xdr:rowOff>
    </xdr:to>
    <xdr:graphicFrame macro="">
      <xdr:nvGraphicFramePr>
        <xdr:cNvPr id="43" name="Chart 42">
          <a:extLst>
            <a:ext uri="{FF2B5EF4-FFF2-40B4-BE49-F238E27FC236}">
              <a16:creationId xmlns:a16="http://schemas.microsoft.com/office/drawing/2014/main" id="{C7DD08FE-205E-4382-964D-DFBD29524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72</xdr:col>
      <xdr:colOff>108959</xdr:colOff>
      <xdr:row>79</xdr:row>
      <xdr:rowOff>80818</xdr:rowOff>
    </xdr:from>
    <xdr:to>
      <xdr:col>79</xdr:col>
      <xdr:colOff>458208</xdr:colOff>
      <xdr:row>93</xdr:row>
      <xdr:rowOff>157018</xdr:rowOff>
    </xdr:to>
    <xdr:graphicFrame macro="">
      <xdr:nvGraphicFramePr>
        <xdr:cNvPr id="44" name="Chart 43">
          <a:extLst>
            <a:ext uri="{FF2B5EF4-FFF2-40B4-BE49-F238E27FC236}">
              <a16:creationId xmlns:a16="http://schemas.microsoft.com/office/drawing/2014/main" id="{44760E1E-2FF6-42D9-913C-880F36D24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80</xdr:col>
      <xdr:colOff>29584</xdr:colOff>
      <xdr:row>79</xdr:row>
      <xdr:rowOff>80818</xdr:rowOff>
    </xdr:from>
    <xdr:to>
      <xdr:col>87</xdr:col>
      <xdr:colOff>378834</xdr:colOff>
      <xdr:row>93</xdr:row>
      <xdr:rowOff>157018</xdr:rowOff>
    </xdr:to>
    <xdr:graphicFrame macro="">
      <xdr:nvGraphicFramePr>
        <xdr:cNvPr id="45" name="Chart 44">
          <a:extLst>
            <a:ext uri="{FF2B5EF4-FFF2-40B4-BE49-F238E27FC236}">
              <a16:creationId xmlns:a16="http://schemas.microsoft.com/office/drawing/2014/main" id="{70DE1269-C99A-4273-A385-FCE611B77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64</xdr:col>
      <xdr:colOff>219364</xdr:colOff>
      <xdr:row>94</xdr:row>
      <xdr:rowOff>92380</xdr:rowOff>
    </xdr:from>
    <xdr:to>
      <xdr:col>71</xdr:col>
      <xdr:colOff>568614</xdr:colOff>
      <xdr:row>108</xdr:row>
      <xdr:rowOff>168580</xdr:rowOff>
    </xdr:to>
    <xdr:graphicFrame macro="">
      <xdr:nvGraphicFramePr>
        <xdr:cNvPr id="46" name="Chart 45">
          <a:extLst>
            <a:ext uri="{FF2B5EF4-FFF2-40B4-BE49-F238E27FC236}">
              <a16:creationId xmlns:a16="http://schemas.microsoft.com/office/drawing/2014/main" id="{956AA14A-BB3F-4826-A944-A52E6E279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72</xdr:col>
      <xdr:colOff>132051</xdr:colOff>
      <xdr:row>94</xdr:row>
      <xdr:rowOff>92365</xdr:rowOff>
    </xdr:from>
    <xdr:to>
      <xdr:col>79</xdr:col>
      <xdr:colOff>481300</xdr:colOff>
      <xdr:row>108</xdr:row>
      <xdr:rowOff>168565</xdr:rowOff>
    </xdr:to>
    <xdr:graphicFrame macro="">
      <xdr:nvGraphicFramePr>
        <xdr:cNvPr id="47" name="Chart 46">
          <a:extLst>
            <a:ext uri="{FF2B5EF4-FFF2-40B4-BE49-F238E27FC236}">
              <a16:creationId xmlns:a16="http://schemas.microsoft.com/office/drawing/2014/main" id="{B475CC2F-5453-49F0-B914-4110DC46B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80</xdr:col>
      <xdr:colOff>52676</xdr:colOff>
      <xdr:row>94</xdr:row>
      <xdr:rowOff>92365</xdr:rowOff>
    </xdr:from>
    <xdr:to>
      <xdr:col>87</xdr:col>
      <xdr:colOff>401926</xdr:colOff>
      <xdr:row>108</xdr:row>
      <xdr:rowOff>168565</xdr:rowOff>
    </xdr:to>
    <xdr:graphicFrame macro="">
      <xdr:nvGraphicFramePr>
        <xdr:cNvPr id="48" name="Chart 47">
          <a:extLst>
            <a:ext uri="{FF2B5EF4-FFF2-40B4-BE49-F238E27FC236}">
              <a16:creationId xmlns:a16="http://schemas.microsoft.com/office/drawing/2014/main" id="{0DCA6E87-C46A-419D-835A-D938D0114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64</xdr:col>
      <xdr:colOff>230908</xdr:colOff>
      <xdr:row>109</xdr:row>
      <xdr:rowOff>127016</xdr:rowOff>
    </xdr:from>
    <xdr:to>
      <xdr:col>71</xdr:col>
      <xdr:colOff>580158</xdr:colOff>
      <xdr:row>124</xdr:row>
      <xdr:rowOff>18489</xdr:rowOff>
    </xdr:to>
    <xdr:graphicFrame macro="">
      <xdr:nvGraphicFramePr>
        <xdr:cNvPr id="49" name="Chart 48">
          <a:extLst>
            <a:ext uri="{FF2B5EF4-FFF2-40B4-BE49-F238E27FC236}">
              <a16:creationId xmlns:a16="http://schemas.microsoft.com/office/drawing/2014/main" id="{FD37F8EF-034B-4350-AEC6-CBC1C936E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72</xdr:col>
      <xdr:colOff>143595</xdr:colOff>
      <xdr:row>109</xdr:row>
      <xdr:rowOff>127001</xdr:rowOff>
    </xdr:from>
    <xdr:to>
      <xdr:col>79</xdr:col>
      <xdr:colOff>492844</xdr:colOff>
      <xdr:row>124</xdr:row>
      <xdr:rowOff>18474</xdr:rowOff>
    </xdr:to>
    <xdr:graphicFrame macro="">
      <xdr:nvGraphicFramePr>
        <xdr:cNvPr id="50" name="Chart 49">
          <a:extLst>
            <a:ext uri="{FF2B5EF4-FFF2-40B4-BE49-F238E27FC236}">
              <a16:creationId xmlns:a16="http://schemas.microsoft.com/office/drawing/2014/main" id="{2133DE3A-6D55-47A6-8202-9F2A6C160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80</xdr:col>
      <xdr:colOff>64220</xdr:colOff>
      <xdr:row>109</xdr:row>
      <xdr:rowOff>127001</xdr:rowOff>
    </xdr:from>
    <xdr:to>
      <xdr:col>87</xdr:col>
      <xdr:colOff>413470</xdr:colOff>
      <xdr:row>124</xdr:row>
      <xdr:rowOff>18474</xdr:rowOff>
    </xdr:to>
    <xdr:graphicFrame macro="">
      <xdr:nvGraphicFramePr>
        <xdr:cNvPr id="51" name="Chart 50">
          <a:extLst>
            <a:ext uri="{FF2B5EF4-FFF2-40B4-BE49-F238E27FC236}">
              <a16:creationId xmlns:a16="http://schemas.microsoft.com/office/drawing/2014/main" id="{B2BCD9EC-D0CB-4E6E-8C28-4C2CE6842A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editAs="oneCell">
    <xdr:from>
      <xdr:col>6</xdr:col>
      <xdr:colOff>104085</xdr:colOff>
      <xdr:row>3</xdr:row>
      <xdr:rowOff>53562</xdr:rowOff>
    </xdr:from>
    <xdr:to>
      <xdr:col>14</xdr:col>
      <xdr:colOff>565150</xdr:colOff>
      <xdr:row>26</xdr:row>
      <xdr:rowOff>102811</xdr:rowOff>
    </xdr:to>
    <xdr:pic>
      <xdr:nvPicPr>
        <xdr:cNvPr id="58" name="Picture 57">
          <a:extLst>
            <a:ext uri="{FF2B5EF4-FFF2-40B4-BE49-F238E27FC236}">
              <a16:creationId xmlns:a16="http://schemas.microsoft.com/office/drawing/2014/main" id="{145D611D-F769-A8BD-9B09-95D33DFB3D56}"/>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333185" y="634587"/>
          <a:ext cx="5109265" cy="4449799"/>
        </a:xfrm>
        <a:prstGeom prst="rect">
          <a:avLst/>
        </a:prstGeom>
      </xdr:spPr>
    </xdr:pic>
    <xdr:clientData/>
  </xdr:twoCellAnchor>
  <xdr:twoCellAnchor editAs="oneCell">
    <xdr:from>
      <xdr:col>7</xdr:col>
      <xdr:colOff>347484</xdr:colOff>
      <xdr:row>27</xdr:row>
      <xdr:rowOff>47064</xdr:rowOff>
    </xdr:from>
    <xdr:to>
      <xdr:col>14</xdr:col>
      <xdr:colOff>565150</xdr:colOff>
      <xdr:row>37</xdr:row>
      <xdr:rowOff>133349</xdr:rowOff>
    </xdr:to>
    <xdr:pic>
      <xdr:nvPicPr>
        <xdr:cNvPr id="3" name="Picture 2">
          <a:extLst>
            <a:ext uri="{FF2B5EF4-FFF2-40B4-BE49-F238E27FC236}">
              <a16:creationId xmlns:a16="http://schemas.microsoft.com/office/drawing/2014/main" id="{B298ED08-BBED-93CB-CD6B-0B9150828A7B}"/>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5157609" y="5219139"/>
          <a:ext cx="4284841" cy="1991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390525</xdr:colOff>
      <xdr:row>2</xdr:row>
      <xdr:rowOff>48096</xdr:rowOff>
    </xdr:from>
    <xdr:to>
      <xdr:col>16</xdr:col>
      <xdr:colOff>205397</xdr:colOff>
      <xdr:row>22</xdr:row>
      <xdr:rowOff>8163</xdr:rowOff>
    </xdr:to>
    <xdr:pic>
      <xdr:nvPicPr>
        <xdr:cNvPr id="4" name="Picture 3">
          <a:extLst>
            <a:ext uri="{FF2B5EF4-FFF2-40B4-BE49-F238E27FC236}">
              <a16:creationId xmlns:a16="http://schemas.microsoft.com/office/drawing/2014/main" id="{4E773406-0111-1C9E-8E3B-638A0910E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1950" y="467196"/>
          <a:ext cx="4463072" cy="510356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388815</xdr:colOff>
      <xdr:row>2</xdr:row>
      <xdr:rowOff>93297</xdr:rowOff>
    </xdr:from>
    <xdr:to>
      <xdr:col>18</xdr:col>
      <xdr:colOff>74289</xdr:colOff>
      <xdr:row>21</xdr:row>
      <xdr:rowOff>92075</xdr:rowOff>
    </xdr:to>
    <xdr:pic>
      <xdr:nvPicPr>
        <xdr:cNvPr id="4" name="Picture 3">
          <a:extLst>
            <a:ext uri="{FF2B5EF4-FFF2-40B4-BE49-F238E27FC236}">
              <a16:creationId xmlns:a16="http://schemas.microsoft.com/office/drawing/2014/main" id="{F2E701AB-BC85-590F-6235-AC5205129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3765" y="455247"/>
          <a:ext cx="5457624" cy="413580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8</xdr:col>
      <xdr:colOff>0</xdr:colOff>
      <xdr:row>4</xdr:row>
      <xdr:rowOff>28575</xdr:rowOff>
    </xdr:from>
    <xdr:to>
      <xdr:col>13</xdr:col>
      <xdr:colOff>742950</xdr:colOff>
      <xdr:row>19</xdr:row>
      <xdr:rowOff>52326</xdr:rowOff>
    </xdr:to>
    <xdr:pic>
      <xdr:nvPicPr>
        <xdr:cNvPr id="4" name="Picture 3">
          <a:extLst>
            <a:ext uri="{FF2B5EF4-FFF2-40B4-BE49-F238E27FC236}">
              <a16:creationId xmlns:a16="http://schemas.microsoft.com/office/drawing/2014/main" id="{F7D8388E-7BFC-2FCF-7DF7-74D464A84C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6275" y="1295400"/>
          <a:ext cx="4600575" cy="2881251"/>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43884</xdr:colOff>
      <xdr:row>2</xdr:row>
      <xdr:rowOff>24847</xdr:rowOff>
    </xdr:from>
    <xdr:to>
      <xdr:col>14</xdr:col>
      <xdr:colOff>260074</xdr:colOff>
      <xdr:row>18</xdr:row>
      <xdr:rowOff>170861</xdr:rowOff>
    </xdr:to>
    <xdr:pic>
      <xdr:nvPicPr>
        <xdr:cNvPr id="4" name="Picture 3">
          <a:extLst>
            <a:ext uri="{FF2B5EF4-FFF2-40B4-BE49-F238E27FC236}">
              <a16:creationId xmlns:a16="http://schemas.microsoft.com/office/drawing/2014/main" id="{533F90A6-F345-CB24-0C3C-A200FD42B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3319" y="405847"/>
          <a:ext cx="4274668" cy="3947731"/>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6</xdr:col>
      <xdr:colOff>140804</xdr:colOff>
      <xdr:row>1</xdr:row>
      <xdr:rowOff>140804</xdr:rowOff>
    </xdr:from>
    <xdr:to>
      <xdr:col>17</xdr:col>
      <xdr:colOff>392595</xdr:colOff>
      <xdr:row>11</xdr:row>
      <xdr:rowOff>122582</xdr:rowOff>
    </xdr:to>
    <xdr:pic>
      <xdr:nvPicPr>
        <xdr:cNvPr id="4" name="Picture 3">
          <a:extLst>
            <a:ext uri="{FF2B5EF4-FFF2-40B4-BE49-F238E27FC236}">
              <a16:creationId xmlns:a16="http://schemas.microsoft.com/office/drawing/2014/main" id="{0C82B81E-2021-382A-CA6F-A3E3FA8B8B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5652" y="331304"/>
          <a:ext cx="6629400" cy="22098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597266</xdr:colOff>
      <xdr:row>0</xdr:row>
      <xdr:rowOff>146488</xdr:rowOff>
    </xdr:from>
    <xdr:to>
      <xdr:col>17</xdr:col>
      <xdr:colOff>296588</xdr:colOff>
      <xdr:row>11</xdr:row>
      <xdr:rowOff>134747</xdr:rowOff>
    </xdr:to>
    <xdr:pic>
      <xdr:nvPicPr>
        <xdr:cNvPr id="6" name="Picture 5">
          <a:extLst>
            <a:ext uri="{FF2B5EF4-FFF2-40B4-BE49-F238E27FC236}">
              <a16:creationId xmlns:a16="http://schemas.microsoft.com/office/drawing/2014/main" id="{261B8DE8-03B1-E95A-A3FB-5D371A1C0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366" y="146488"/>
          <a:ext cx="4576122" cy="2121859"/>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8280</xdr:colOff>
      <xdr:row>6</xdr:row>
      <xdr:rowOff>160087</xdr:rowOff>
    </xdr:from>
    <xdr:to>
      <xdr:col>12</xdr:col>
      <xdr:colOff>570427</xdr:colOff>
      <xdr:row>27</xdr:row>
      <xdr:rowOff>61089</xdr:rowOff>
    </xdr:to>
    <xdr:pic>
      <xdr:nvPicPr>
        <xdr:cNvPr id="4" name="Picture 3">
          <a:extLst>
            <a:ext uri="{FF2B5EF4-FFF2-40B4-BE49-F238E27FC236}">
              <a16:creationId xmlns:a16="http://schemas.microsoft.com/office/drawing/2014/main" id="{3015C9BD-A519-E5E7-E65C-CE242FE90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2650" y="1311370"/>
          <a:ext cx="5465451" cy="390150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257735</xdr:colOff>
      <xdr:row>5</xdr:row>
      <xdr:rowOff>146879</xdr:rowOff>
    </xdr:from>
    <xdr:to>
      <xdr:col>12</xdr:col>
      <xdr:colOff>488575</xdr:colOff>
      <xdr:row>22</xdr:row>
      <xdr:rowOff>190277</xdr:rowOff>
    </xdr:to>
    <xdr:pic>
      <xdr:nvPicPr>
        <xdr:cNvPr id="3" name="Picture 2">
          <a:extLst>
            <a:ext uri="{FF2B5EF4-FFF2-40B4-BE49-F238E27FC236}">
              <a16:creationId xmlns:a16="http://schemas.microsoft.com/office/drawing/2014/main" id="{0EB1CBEF-CBC4-1907-F177-EAF1C9597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1470" y="1110585"/>
          <a:ext cx="5676899" cy="328189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10</xdr:col>
      <xdr:colOff>151667</xdr:colOff>
      <xdr:row>0</xdr:row>
      <xdr:rowOff>70516</xdr:rowOff>
    </xdr:from>
    <xdr:to>
      <xdr:col>19</xdr:col>
      <xdr:colOff>164856</xdr:colOff>
      <xdr:row>10</xdr:row>
      <xdr:rowOff>920832</xdr:rowOff>
    </xdr:to>
    <xdr:pic>
      <xdr:nvPicPr>
        <xdr:cNvPr id="4" name="Picture 3">
          <a:extLst>
            <a:ext uri="{FF2B5EF4-FFF2-40B4-BE49-F238E27FC236}">
              <a16:creationId xmlns:a16="http://schemas.microsoft.com/office/drawing/2014/main" id="{7BC38C3B-F335-4844-7DC3-665F49259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8797" y="70516"/>
          <a:ext cx="5529407" cy="286299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5</xdr:col>
      <xdr:colOff>85725</xdr:colOff>
      <xdr:row>6</xdr:row>
      <xdr:rowOff>114300</xdr:rowOff>
    </xdr:from>
    <xdr:to>
      <xdr:col>17</xdr:col>
      <xdr:colOff>542925</xdr:colOff>
      <xdr:row>33</xdr:row>
      <xdr:rowOff>155916</xdr:rowOff>
    </xdr:to>
    <xdr:pic>
      <xdr:nvPicPr>
        <xdr:cNvPr id="4" name="Picture 3">
          <a:extLst>
            <a:ext uri="{FF2B5EF4-FFF2-40B4-BE49-F238E27FC236}">
              <a16:creationId xmlns:a16="http://schemas.microsoft.com/office/drawing/2014/main" id="{304C14D5-A0E4-55D8-FF38-D8079E3F1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3225" y="1457325"/>
          <a:ext cx="7772400" cy="518511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552450</xdr:colOff>
      <xdr:row>3</xdr:row>
      <xdr:rowOff>19050</xdr:rowOff>
    </xdr:from>
    <xdr:to>
      <xdr:col>15</xdr:col>
      <xdr:colOff>571500</xdr:colOff>
      <xdr:row>13</xdr:row>
      <xdr:rowOff>174178</xdr:rowOff>
    </xdr:to>
    <xdr:pic>
      <xdr:nvPicPr>
        <xdr:cNvPr id="4" name="Picture 3">
          <a:extLst>
            <a:ext uri="{FF2B5EF4-FFF2-40B4-BE49-F238E27FC236}">
              <a16:creationId xmlns:a16="http://schemas.microsoft.com/office/drawing/2014/main" id="{38F48D69-3AE2-6C6B-1FDA-3687F14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590550"/>
          <a:ext cx="4895850" cy="29173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506517</xdr:colOff>
      <xdr:row>1</xdr:row>
      <xdr:rowOff>28575</xdr:rowOff>
    </xdr:from>
    <xdr:to>
      <xdr:col>19</xdr:col>
      <xdr:colOff>576778</xdr:colOff>
      <xdr:row>16</xdr:row>
      <xdr:rowOff>74902</xdr:rowOff>
    </xdr:to>
    <xdr:pic>
      <xdr:nvPicPr>
        <xdr:cNvPr id="4" name="Picture 3">
          <a:extLst>
            <a:ext uri="{FF2B5EF4-FFF2-40B4-BE49-F238E27FC236}">
              <a16:creationId xmlns:a16="http://schemas.microsoft.com/office/drawing/2014/main" id="{72B612A6-43FB-2430-AA00-8DB3084841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7142" y="257175"/>
          <a:ext cx="5556661" cy="340865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4</xdr:col>
      <xdr:colOff>533400</xdr:colOff>
      <xdr:row>8</xdr:row>
      <xdr:rowOff>59438</xdr:rowOff>
    </xdr:from>
    <xdr:to>
      <xdr:col>13</xdr:col>
      <xdr:colOff>228600</xdr:colOff>
      <xdr:row>22</xdr:row>
      <xdr:rowOff>102114</xdr:rowOff>
    </xdr:to>
    <xdr:pic>
      <xdr:nvPicPr>
        <xdr:cNvPr id="4" name="Picture 3">
          <a:extLst>
            <a:ext uri="{FF2B5EF4-FFF2-40B4-BE49-F238E27FC236}">
              <a16:creationId xmlns:a16="http://schemas.microsoft.com/office/drawing/2014/main" id="{EA838B50-3983-F234-85E5-CB4B65CA8D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7675" y="1688213"/>
          <a:ext cx="5181600" cy="270967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8</xdr:col>
      <xdr:colOff>85725</xdr:colOff>
      <xdr:row>2</xdr:row>
      <xdr:rowOff>38254</xdr:rowOff>
    </xdr:from>
    <xdr:to>
      <xdr:col>16</xdr:col>
      <xdr:colOff>114301</xdr:colOff>
      <xdr:row>15</xdr:row>
      <xdr:rowOff>175307</xdr:rowOff>
    </xdr:to>
    <xdr:pic>
      <xdr:nvPicPr>
        <xdr:cNvPr id="4" name="Picture 3">
          <a:extLst>
            <a:ext uri="{FF2B5EF4-FFF2-40B4-BE49-F238E27FC236}">
              <a16:creationId xmlns:a16="http://schemas.microsoft.com/office/drawing/2014/main" id="{45DE4104-0074-ACE4-8339-A82F3CB11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0" y="419254"/>
          <a:ext cx="4905376" cy="3594628"/>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3</xdr:col>
      <xdr:colOff>400049</xdr:colOff>
      <xdr:row>6</xdr:row>
      <xdr:rowOff>113147</xdr:rowOff>
    </xdr:from>
    <xdr:to>
      <xdr:col>8</xdr:col>
      <xdr:colOff>828674</xdr:colOff>
      <xdr:row>15</xdr:row>
      <xdr:rowOff>88405</xdr:rowOff>
    </xdr:to>
    <xdr:pic>
      <xdr:nvPicPr>
        <xdr:cNvPr id="4" name="Picture 3">
          <a:extLst>
            <a:ext uri="{FF2B5EF4-FFF2-40B4-BE49-F238E27FC236}">
              <a16:creationId xmlns:a16="http://schemas.microsoft.com/office/drawing/2014/main" id="{8EA2375D-5E46-B12A-090F-1B915EA5C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399" y="1408547"/>
          <a:ext cx="4714875" cy="177548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8</xdr:col>
      <xdr:colOff>89957</xdr:colOff>
      <xdr:row>2</xdr:row>
      <xdr:rowOff>47625</xdr:rowOff>
    </xdr:from>
    <xdr:to>
      <xdr:col>17</xdr:col>
      <xdr:colOff>0</xdr:colOff>
      <xdr:row>12</xdr:row>
      <xdr:rowOff>117213</xdr:rowOff>
    </xdr:to>
    <xdr:pic>
      <xdr:nvPicPr>
        <xdr:cNvPr id="2" name="Picture 4">
          <a:extLst>
            <a:ext uri="{FF2B5EF4-FFF2-40B4-BE49-F238E27FC236}">
              <a16:creationId xmlns:a16="http://schemas.microsoft.com/office/drawing/2014/main" id="{2591629E-9784-DC55-44DC-16F1D5A76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5207" y="428625"/>
          <a:ext cx="5396443" cy="328903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8</xdr:col>
      <xdr:colOff>590550</xdr:colOff>
      <xdr:row>1</xdr:row>
      <xdr:rowOff>142716</xdr:rowOff>
    </xdr:from>
    <xdr:to>
      <xdr:col>18</xdr:col>
      <xdr:colOff>531719</xdr:colOff>
      <xdr:row>10</xdr:row>
      <xdr:rowOff>161017</xdr:rowOff>
    </xdr:to>
    <xdr:pic>
      <xdr:nvPicPr>
        <xdr:cNvPr id="5" name="Picture 4">
          <a:extLst>
            <a:ext uri="{FF2B5EF4-FFF2-40B4-BE49-F238E27FC236}">
              <a16:creationId xmlns:a16="http://schemas.microsoft.com/office/drawing/2014/main" id="{70193D10-4F59-2CE9-552E-FD0CC24E9F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2925" y="333216"/>
          <a:ext cx="6037169" cy="361875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7</xdr:col>
      <xdr:colOff>57150</xdr:colOff>
      <xdr:row>2</xdr:row>
      <xdr:rowOff>43746</xdr:rowOff>
    </xdr:from>
    <xdr:to>
      <xdr:col>15</xdr:col>
      <xdr:colOff>273326</xdr:colOff>
      <xdr:row>13</xdr:row>
      <xdr:rowOff>73850</xdr:rowOff>
    </xdr:to>
    <xdr:pic>
      <xdr:nvPicPr>
        <xdr:cNvPr id="9" name="Picture 8">
          <a:extLst>
            <a:ext uri="{FF2B5EF4-FFF2-40B4-BE49-F238E27FC236}">
              <a16:creationId xmlns:a16="http://schemas.microsoft.com/office/drawing/2014/main" id="{323623C6-F5F9-AED7-0FD4-CDD5E6A6D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4625" y="424746"/>
          <a:ext cx="4864376" cy="414490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9</xdr:col>
      <xdr:colOff>704850</xdr:colOff>
      <xdr:row>2</xdr:row>
      <xdr:rowOff>19051</xdr:rowOff>
    </xdr:from>
    <xdr:to>
      <xdr:col>17</xdr:col>
      <xdr:colOff>219075</xdr:colOff>
      <xdr:row>9</xdr:row>
      <xdr:rowOff>184016</xdr:rowOff>
    </xdr:to>
    <xdr:pic>
      <xdr:nvPicPr>
        <xdr:cNvPr id="4" name="Picture 3">
          <a:extLst>
            <a:ext uri="{FF2B5EF4-FFF2-40B4-BE49-F238E27FC236}">
              <a16:creationId xmlns:a16="http://schemas.microsoft.com/office/drawing/2014/main" id="{C3EFA561-414A-D4CB-A150-41A4CD5C71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44200" y="400051"/>
          <a:ext cx="4924425" cy="177469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4</xdr:col>
      <xdr:colOff>28575</xdr:colOff>
      <xdr:row>2</xdr:row>
      <xdr:rowOff>133350</xdr:rowOff>
    </xdr:from>
    <xdr:to>
      <xdr:col>14</xdr:col>
      <xdr:colOff>0</xdr:colOff>
      <xdr:row>7</xdr:row>
      <xdr:rowOff>630322</xdr:rowOff>
    </xdr:to>
    <xdr:pic>
      <xdr:nvPicPr>
        <xdr:cNvPr id="3" name="Picture 3">
          <a:extLst>
            <a:ext uri="{FF2B5EF4-FFF2-40B4-BE49-F238E27FC236}">
              <a16:creationId xmlns:a16="http://schemas.microsoft.com/office/drawing/2014/main" id="{A4F7E33B-64DA-2D05-48E0-0CBC985E6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3275" y="514350"/>
          <a:ext cx="5781675" cy="198825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7</xdr:col>
      <xdr:colOff>419100</xdr:colOff>
      <xdr:row>6</xdr:row>
      <xdr:rowOff>85468</xdr:rowOff>
    </xdr:from>
    <xdr:to>
      <xdr:col>18</xdr:col>
      <xdr:colOff>266700</xdr:colOff>
      <xdr:row>27</xdr:row>
      <xdr:rowOff>76944</xdr:rowOff>
    </xdr:to>
    <xdr:pic>
      <xdr:nvPicPr>
        <xdr:cNvPr id="4" name="Picture 3">
          <a:extLst>
            <a:ext uri="{FF2B5EF4-FFF2-40B4-BE49-F238E27FC236}">
              <a16:creationId xmlns:a16="http://schemas.microsoft.com/office/drawing/2014/main" id="{5CEC3551-7F40-0986-AD55-5D10D62A9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9700" y="1628518"/>
          <a:ext cx="6553200" cy="399197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12</xdr:col>
      <xdr:colOff>162039</xdr:colOff>
      <xdr:row>3</xdr:row>
      <xdr:rowOff>8282</xdr:rowOff>
    </xdr:from>
    <xdr:to>
      <xdr:col>21</xdr:col>
      <xdr:colOff>77857</xdr:colOff>
      <xdr:row>23</xdr:row>
      <xdr:rowOff>33907</xdr:rowOff>
    </xdr:to>
    <xdr:pic>
      <xdr:nvPicPr>
        <xdr:cNvPr id="4" name="Picture 3">
          <a:extLst>
            <a:ext uri="{FF2B5EF4-FFF2-40B4-BE49-F238E27FC236}">
              <a16:creationId xmlns:a16="http://schemas.microsoft.com/office/drawing/2014/main" id="{2F6E635C-11E7-A0B4-7463-E964E402A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85691" y="588065"/>
          <a:ext cx="5432036" cy="40178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102257</xdr:colOff>
      <xdr:row>3</xdr:row>
      <xdr:rowOff>210098</xdr:rowOff>
    </xdr:from>
    <xdr:to>
      <xdr:col>15</xdr:col>
      <xdr:colOff>260350</xdr:colOff>
      <xdr:row>14</xdr:row>
      <xdr:rowOff>112916</xdr:rowOff>
    </xdr:to>
    <xdr:pic>
      <xdr:nvPicPr>
        <xdr:cNvPr id="4" name="Picture 3">
          <a:extLst>
            <a:ext uri="{FF2B5EF4-FFF2-40B4-BE49-F238E27FC236}">
              <a16:creationId xmlns:a16="http://schemas.microsoft.com/office/drawing/2014/main" id="{1EF21DDA-D068-B666-E74F-E0C5E47DBC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8332" y="819698"/>
          <a:ext cx="5034893" cy="3323536"/>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198781</xdr:colOff>
      <xdr:row>5</xdr:row>
      <xdr:rowOff>157369</xdr:rowOff>
    </xdr:from>
    <xdr:to>
      <xdr:col>11</xdr:col>
      <xdr:colOff>44724</xdr:colOff>
      <xdr:row>14</xdr:row>
      <xdr:rowOff>165651</xdr:rowOff>
    </xdr:to>
    <xdr:pic>
      <xdr:nvPicPr>
        <xdr:cNvPr id="4" name="Picture 3">
          <a:extLst>
            <a:ext uri="{FF2B5EF4-FFF2-40B4-BE49-F238E27FC236}">
              <a16:creationId xmlns:a16="http://schemas.microsoft.com/office/drawing/2014/main" id="{8AA7FE5A-524B-DC83-62FB-734BAE9CB0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55558"/>
        <a:stretch>
          <a:fillRect/>
        </a:stretch>
      </xdr:blipFill>
      <xdr:spPr>
        <a:xfrm>
          <a:off x="198781" y="1350065"/>
          <a:ext cx="7772400" cy="1797326"/>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8</xdr:col>
      <xdr:colOff>152400</xdr:colOff>
      <xdr:row>13</xdr:row>
      <xdr:rowOff>167501</xdr:rowOff>
    </xdr:to>
    <xdr:pic>
      <xdr:nvPicPr>
        <xdr:cNvPr id="4" name="Picture 3">
          <a:extLst>
            <a:ext uri="{FF2B5EF4-FFF2-40B4-BE49-F238E27FC236}">
              <a16:creationId xmlns:a16="http://schemas.microsoft.com/office/drawing/2014/main" id="{C81B9CCE-9A0E-C033-B732-35F6B4A2FD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4279"/>
        <a:stretch>
          <a:fillRect/>
        </a:stretch>
      </xdr:blipFill>
      <xdr:spPr>
        <a:xfrm>
          <a:off x="0" y="485775"/>
          <a:ext cx="7772400" cy="2253476"/>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4</xdr:col>
      <xdr:colOff>247650</xdr:colOff>
      <xdr:row>5</xdr:row>
      <xdr:rowOff>186966</xdr:rowOff>
    </xdr:from>
    <xdr:to>
      <xdr:col>12</xdr:col>
      <xdr:colOff>361949</xdr:colOff>
      <xdr:row>23</xdr:row>
      <xdr:rowOff>118908</xdr:rowOff>
    </xdr:to>
    <xdr:pic>
      <xdr:nvPicPr>
        <xdr:cNvPr id="4" name="Picture 3">
          <a:extLst>
            <a:ext uri="{FF2B5EF4-FFF2-40B4-BE49-F238E27FC236}">
              <a16:creationId xmlns:a16="http://schemas.microsoft.com/office/drawing/2014/main" id="{4166230E-4E95-8422-7024-DE05427AD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4325" y="1301391"/>
          <a:ext cx="4991100" cy="3360942"/>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4</xdr:col>
      <xdr:colOff>285749</xdr:colOff>
      <xdr:row>3</xdr:row>
      <xdr:rowOff>125367</xdr:rowOff>
    </xdr:from>
    <xdr:to>
      <xdr:col>13</xdr:col>
      <xdr:colOff>28574</xdr:colOff>
      <xdr:row>11</xdr:row>
      <xdr:rowOff>791862</xdr:rowOff>
    </xdr:to>
    <xdr:pic>
      <xdr:nvPicPr>
        <xdr:cNvPr id="4" name="Picture 3">
          <a:extLst>
            <a:ext uri="{FF2B5EF4-FFF2-40B4-BE49-F238E27FC236}">
              <a16:creationId xmlns:a16="http://schemas.microsoft.com/office/drawing/2014/main" id="{C1FE7FF0-8EF0-29AC-F0C8-75CD75187A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3524" y="706392"/>
          <a:ext cx="5229225" cy="266674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5</xdr:col>
      <xdr:colOff>552450</xdr:colOff>
      <xdr:row>6</xdr:row>
      <xdr:rowOff>94926</xdr:rowOff>
    </xdr:from>
    <xdr:to>
      <xdr:col>14</xdr:col>
      <xdr:colOff>571500</xdr:colOff>
      <xdr:row>24</xdr:row>
      <xdr:rowOff>134963</xdr:rowOff>
    </xdr:to>
    <xdr:pic>
      <xdr:nvPicPr>
        <xdr:cNvPr id="4" name="Picture 3">
          <a:extLst>
            <a:ext uri="{FF2B5EF4-FFF2-40B4-BE49-F238E27FC236}">
              <a16:creationId xmlns:a16="http://schemas.microsoft.com/office/drawing/2014/main" id="{D8E427DB-7D76-0A6E-2367-CB94157440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7725" y="1256976"/>
          <a:ext cx="5505450" cy="3469037"/>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3</xdr:col>
      <xdr:colOff>523875</xdr:colOff>
      <xdr:row>6</xdr:row>
      <xdr:rowOff>80175</xdr:rowOff>
    </xdr:from>
    <xdr:to>
      <xdr:col>11</xdr:col>
      <xdr:colOff>171450</xdr:colOff>
      <xdr:row>22</xdr:row>
      <xdr:rowOff>162078</xdr:rowOff>
    </xdr:to>
    <xdr:pic>
      <xdr:nvPicPr>
        <xdr:cNvPr id="4" name="Picture 3">
          <a:extLst>
            <a:ext uri="{FF2B5EF4-FFF2-40B4-BE49-F238E27FC236}">
              <a16:creationId xmlns:a16="http://schemas.microsoft.com/office/drawing/2014/main" id="{4FFD6126-B637-0B87-C174-DA2C7230D8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508925"/>
          <a:ext cx="5067300" cy="3129903"/>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4</xdr:col>
      <xdr:colOff>247649</xdr:colOff>
      <xdr:row>6</xdr:row>
      <xdr:rowOff>10849</xdr:rowOff>
    </xdr:from>
    <xdr:to>
      <xdr:col>13</xdr:col>
      <xdr:colOff>295274</xdr:colOff>
      <xdr:row>26</xdr:row>
      <xdr:rowOff>160363</xdr:rowOff>
    </xdr:to>
    <xdr:pic>
      <xdr:nvPicPr>
        <xdr:cNvPr id="4" name="Picture 3">
          <a:extLst>
            <a:ext uri="{FF2B5EF4-FFF2-40B4-BE49-F238E27FC236}">
              <a16:creationId xmlns:a16="http://schemas.microsoft.com/office/drawing/2014/main" id="{01EFF4A6-66C7-3D09-52C7-8FA4BFE9B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3924" y="1372924"/>
          <a:ext cx="5534025" cy="3959514"/>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5</xdr:col>
      <xdr:colOff>57149</xdr:colOff>
      <xdr:row>3</xdr:row>
      <xdr:rowOff>144401</xdr:rowOff>
    </xdr:from>
    <xdr:to>
      <xdr:col>16</xdr:col>
      <xdr:colOff>323849</xdr:colOff>
      <xdr:row>21</xdr:row>
      <xdr:rowOff>52659</xdr:rowOff>
    </xdr:to>
    <xdr:pic>
      <xdr:nvPicPr>
        <xdr:cNvPr id="6" name="Picture 5">
          <a:extLst>
            <a:ext uri="{FF2B5EF4-FFF2-40B4-BE49-F238E27FC236}">
              <a16:creationId xmlns:a16="http://schemas.microsoft.com/office/drawing/2014/main" id="{A1438D54-AB7B-86AA-80B0-11EBE7E301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2574" y="725426"/>
          <a:ext cx="6657975" cy="3537283"/>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919369</xdr:colOff>
      <xdr:row>3</xdr:row>
      <xdr:rowOff>171680</xdr:rowOff>
    </xdr:from>
    <xdr:to>
      <xdr:col>9</xdr:col>
      <xdr:colOff>74542</xdr:colOff>
      <xdr:row>28</xdr:row>
      <xdr:rowOff>49175</xdr:rowOff>
    </xdr:to>
    <xdr:pic>
      <xdr:nvPicPr>
        <xdr:cNvPr id="3" name="Picture 2">
          <a:extLst>
            <a:ext uri="{FF2B5EF4-FFF2-40B4-BE49-F238E27FC236}">
              <a16:creationId xmlns:a16="http://schemas.microsoft.com/office/drawing/2014/main" id="{90E4B64C-D9FA-2FFD-3C4D-EBEE16838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9369" y="743180"/>
          <a:ext cx="6775173" cy="4639995"/>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5</xdr:col>
      <xdr:colOff>381000</xdr:colOff>
      <xdr:row>6</xdr:row>
      <xdr:rowOff>76503</xdr:rowOff>
    </xdr:from>
    <xdr:to>
      <xdr:col>14</xdr:col>
      <xdr:colOff>504825</xdr:colOff>
      <xdr:row>19</xdr:row>
      <xdr:rowOff>79198</xdr:rowOff>
    </xdr:to>
    <xdr:pic>
      <xdr:nvPicPr>
        <xdr:cNvPr id="4" name="Picture 3">
          <a:extLst>
            <a:ext uri="{FF2B5EF4-FFF2-40B4-BE49-F238E27FC236}">
              <a16:creationId xmlns:a16="http://schemas.microsoft.com/office/drawing/2014/main" id="{360BF650-525D-1F39-22A9-BD6FC24B2B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1248078"/>
          <a:ext cx="5353050" cy="26982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577489</xdr:colOff>
      <xdr:row>3</xdr:row>
      <xdr:rowOff>44619</xdr:rowOff>
    </xdr:from>
    <xdr:to>
      <xdr:col>16</xdr:col>
      <xdr:colOff>488674</xdr:colOff>
      <xdr:row>21</xdr:row>
      <xdr:rowOff>95428</xdr:rowOff>
    </xdr:to>
    <xdr:pic>
      <xdr:nvPicPr>
        <xdr:cNvPr id="5" name="Picture 4">
          <a:extLst>
            <a:ext uri="{FF2B5EF4-FFF2-40B4-BE49-F238E27FC236}">
              <a16:creationId xmlns:a16="http://schemas.microsoft.com/office/drawing/2014/main" id="{3B9E60FF-984E-226D-BB50-AC13C44FDB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0163" y="649249"/>
          <a:ext cx="5427402" cy="4482004"/>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7</xdr:col>
      <xdr:colOff>561975</xdr:colOff>
      <xdr:row>2</xdr:row>
      <xdr:rowOff>128794</xdr:rowOff>
    </xdr:from>
    <xdr:to>
      <xdr:col>16</xdr:col>
      <xdr:colOff>259244</xdr:colOff>
      <xdr:row>10</xdr:row>
      <xdr:rowOff>516216</xdr:rowOff>
    </xdr:to>
    <xdr:pic>
      <xdr:nvPicPr>
        <xdr:cNvPr id="4" name="Picture 3">
          <a:extLst>
            <a:ext uri="{FF2B5EF4-FFF2-40B4-BE49-F238E27FC236}">
              <a16:creationId xmlns:a16="http://schemas.microsoft.com/office/drawing/2014/main" id="{51674DA1-1691-F7A7-1644-62DF30325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6550" y="509794"/>
          <a:ext cx="5183669" cy="402555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4</xdr:col>
      <xdr:colOff>447675</xdr:colOff>
      <xdr:row>3</xdr:row>
      <xdr:rowOff>19050</xdr:rowOff>
    </xdr:from>
    <xdr:to>
      <xdr:col>10</xdr:col>
      <xdr:colOff>342900</xdr:colOff>
      <xdr:row>8</xdr:row>
      <xdr:rowOff>377960</xdr:rowOff>
    </xdr:to>
    <xdr:pic>
      <xdr:nvPicPr>
        <xdr:cNvPr id="4" name="Picture 3">
          <a:extLst>
            <a:ext uri="{FF2B5EF4-FFF2-40B4-BE49-F238E27FC236}">
              <a16:creationId xmlns:a16="http://schemas.microsoft.com/office/drawing/2014/main" id="{8635757E-4C94-4257-2DA1-B1A3949EB0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0" y="600075"/>
          <a:ext cx="4467225" cy="2063885"/>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8</xdr:col>
      <xdr:colOff>287819</xdr:colOff>
      <xdr:row>1</xdr:row>
      <xdr:rowOff>139204</xdr:rowOff>
    </xdr:from>
    <xdr:to>
      <xdr:col>13</xdr:col>
      <xdr:colOff>243093</xdr:colOff>
      <xdr:row>13</xdr:row>
      <xdr:rowOff>84729</xdr:rowOff>
    </xdr:to>
    <xdr:pic>
      <xdr:nvPicPr>
        <xdr:cNvPr id="4" name="Picture 3">
          <a:extLst>
            <a:ext uri="{FF2B5EF4-FFF2-40B4-BE49-F238E27FC236}">
              <a16:creationId xmlns:a16="http://schemas.microsoft.com/office/drawing/2014/main" id="{376F81CE-B5C4-1039-778C-7C010BAA1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95276" y="329704"/>
          <a:ext cx="3765274" cy="2885851"/>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571499</xdr:colOff>
      <xdr:row>2</xdr:row>
      <xdr:rowOff>168727</xdr:rowOff>
    </xdr:from>
    <xdr:to>
      <xdr:col>7</xdr:col>
      <xdr:colOff>219074</xdr:colOff>
      <xdr:row>27</xdr:row>
      <xdr:rowOff>142875</xdr:rowOff>
    </xdr:to>
    <xdr:pic>
      <xdr:nvPicPr>
        <xdr:cNvPr id="4" name="Picture 3">
          <a:extLst>
            <a:ext uri="{FF2B5EF4-FFF2-40B4-BE49-F238E27FC236}">
              <a16:creationId xmlns:a16="http://schemas.microsoft.com/office/drawing/2014/main" id="{D5CDBEDF-F5B4-F2FF-F7DD-DC37D55D561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7693"/>
        <a:stretch>
          <a:fillRect/>
        </a:stretch>
      </xdr:blipFill>
      <xdr:spPr>
        <a:xfrm>
          <a:off x="2000249" y="549727"/>
          <a:ext cx="5762625" cy="4736648"/>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202435</xdr:colOff>
      <xdr:row>3</xdr:row>
      <xdr:rowOff>124240</xdr:rowOff>
    </xdr:from>
    <xdr:to>
      <xdr:col>6</xdr:col>
      <xdr:colOff>295604</xdr:colOff>
      <xdr:row>26</xdr:row>
      <xdr:rowOff>171762</xdr:rowOff>
    </xdr:to>
    <xdr:pic>
      <xdr:nvPicPr>
        <xdr:cNvPr id="6" name="Picture 5">
          <a:extLst>
            <a:ext uri="{FF2B5EF4-FFF2-40B4-BE49-F238E27FC236}">
              <a16:creationId xmlns:a16="http://schemas.microsoft.com/office/drawing/2014/main" id="{6E42C572-FF68-58B7-DC02-FABB26F49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326" y="695740"/>
          <a:ext cx="5186974" cy="4429022"/>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4</xdr:col>
      <xdr:colOff>752474</xdr:colOff>
      <xdr:row>2</xdr:row>
      <xdr:rowOff>186159</xdr:rowOff>
    </xdr:from>
    <xdr:to>
      <xdr:col>11</xdr:col>
      <xdr:colOff>352424</xdr:colOff>
      <xdr:row>19</xdr:row>
      <xdr:rowOff>188394</xdr:rowOff>
    </xdr:to>
    <xdr:pic>
      <xdr:nvPicPr>
        <xdr:cNvPr id="4" name="Picture 3">
          <a:extLst>
            <a:ext uri="{FF2B5EF4-FFF2-40B4-BE49-F238E27FC236}">
              <a16:creationId xmlns:a16="http://schemas.microsoft.com/office/drawing/2014/main" id="{24D1E290-9682-C588-B6EB-F36B55D2D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5949" y="567159"/>
          <a:ext cx="5667375" cy="3450285"/>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7</xdr:col>
      <xdr:colOff>233928</xdr:colOff>
      <xdr:row>1</xdr:row>
      <xdr:rowOff>114300</xdr:rowOff>
    </xdr:from>
    <xdr:to>
      <xdr:col>15</xdr:col>
      <xdr:colOff>295274</xdr:colOff>
      <xdr:row>28</xdr:row>
      <xdr:rowOff>79619</xdr:rowOff>
    </xdr:to>
    <xdr:pic>
      <xdr:nvPicPr>
        <xdr:cNvPr id="4" name="Picture 3">
          <a:extLst>
            <a:ext uri="{FF2B5EF4-FFF2-40B4-BE49-F238E27FC236}">
              <a16:creationId xmlns:a16="http://schemas.microsoft.com/office/drawing/2014/main" id="{5F1C0AB3-966B-79B3-ACFE-EB695B7DB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753" y="304800"/>
          <a:ext cx="4938145" cy="6056764"/>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6</xdr:col>
      <xdr:colOff>426556</xdr:colOff>
      <xdr:row>5</xdr:row>
      <xdr:rowOff>15737</xdr:rowOff>
    </xdr:from>
    <xdr:to>
      <xdr:col>13</xdr:col>
      <xdr:colOff>293205</xdr:colOff>
      <xdr:row>15</xdr:row>
      <xdr:rowOff>52495</xdr:rowOff>
    </xdr:to>
    <xdr:pic>
      <xdr:nvPicPr>
        <xdr:cNvPr id="4" name="Picture 3">
          <a:extLst>
            <a:ext uri="{FF2B5EF4-FFF2-40B4-BE49-F238E27FC236}">
              <a16:creationId xmlns:a16="http://schemas.microsoft.com/office/drawing/2014/main" id="{C5F6A09E-9C15-0A9C-B809-E036266D5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1186" y="984802"/>
          <a:ext cx="4157041" cy="2695476"/>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5</xdr:col>
      <xdr:colOff>25877</xdr:colOff>
      <xdr:row>9</xdr:row>
      <xdr:rowOff>529968</xdr:rowOff>
    </xdr:from>
    <xdr:to>
      <xdr:col>18</xdr:col>
      <xdr:colOff>80332</xdr:colOff>
      <xdr:row>16</xdr:row>
      <xdr:rowOff>71056</xdr:rowOff>
    </xdr:to>
    <xdr:pic>
      <xdr:nvPicPr>
        <xdr:cNvPr id="9" name="Picture 8">
          <a:extLst>
            <a:ext uri="{FF2B5EF4-FFF2-40B4-BE49-F238E27FC236}">
              <a16:creationId xmlns:a16="http://schemas.microsoft.com/office/drawing/2014/main" id="{75912B12-8411-4681-AF6A-89EB42801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7529" y="2468098"/>
          <a:ext cx="7699303" cy="1934762"/>
        </a:xfrm>
        <a:prstGeom prst="rect">
          <a:avLst/>
        </a:prstGeom>
      </xdr:spPr>
    </xdr:pic>
    <xdr:clientData/>
  </xdr:twoCellAnchor>
  <xdr:twoCellAnchor editAs="oneCell">
    <xdr:from>
      <xdr:col>4</xdr:col>
      <xdr:colOff>958593</xdr:colOff>
      <xdr:row>2</xdr:row>
      <xdr:rowOff>100886</xdr:rowOff>
    </xdr:from>
    <xdr:to>
      <xdr:col>17</xdr:col>
      <xdr:colOff>476335</xdr:colOff>
      <xdr:row>9</xdr:row>
      <xdr:rowOff>545472</xdr:rowOff>
    </xdr:to>
    <xdr:pic>
      <xdr:nvPicPr>
        <xdr:cNvPr id="20" name="Picture 19">
          <a:extLst>
            <a:ext uri="{FF2B5EF4-FFF2-40B4-BE49-F238E27FC236}">
              <a16:creationId xmlns:a16="http://schemas.microsoft.com/office/drawing/2014/main" id="{76063254-32E1-30D5-C5E7-55095FD5F9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8050" y="481886"/>
          <a:ext cx="7576720" cy="2001716"/>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9</xdr:col>
      <xdr:colOff>334666</xdr:colOff>
      <xdr:row>3</xdr:row>
      <xdr:rowOff>1793</xdr:rowOff>
    </xdr:from>
    <xdr:to>
      <xdr:col>17</xdr:col>
      <xdr:colOff>514815</xdr:colOff>
      <xdr:row>21</xdr:row>
      <xdr:rowOff>89066</xdr:rowOff>
    </xdr:to>
    <xdr:pic>
      <xdr:nvPicPr>
        <xdr:cNvPr id="3" name="Picture 2">
          <a:extLst>
            <a:ext uri="{FF2B5EF4-FFF2-40B4-BE49-F238E27FC236}">
              <a16:creationId xmlns:a16="http://schemas.microsoft.com/office/drawing/2014/main" id="{AA03CBB8-2B47-66C1-EBA8-874FE8C37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8119" y="585199"/>
          <a:ext cx="5037899" cy="40996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281609</xdr:colOff>
      <xdr:row>3</xdr:row>
      <xdr:rowOff>110434</xdr:rowOff>
    </xdr:from>
    <xdr:to>
      <xdr:col>22</xdr:col>
      <xdr:colOff>367748</xdr:colOff>
      <xdr:row>46</xdr:row>
      <xdr:rowOff>125932</xdr:rowOff>
    </xdr:to>
    <xdr:pic>
      <xdr:nvPicPr>
        <xdr:cNvPr id="12" name="Picture 11">
          <a:extLst>
            <a:ext uri="{FF2B5EF4-FFF2-40B4-BE49-F238E27FC236}">
              <a16:creationId xmlns:a16="http://schemas.microsoft.com/office/drawing/2014/main" id="{21D93E00-5B7A-0AA7-9762-EA4F62DDD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13652" y="1065695"/>
          <a:ext cx="7772400" cy="7861889"/>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599662</xdr:colOff>
      <xdr:row>4</xdr:row>
      <xdr:rowOff>132109</xdr:rowOff>
    </xdr:from>
    <xdr:to>
      <xdr:col>10</xdr:col>
      <xdr:colOff>273327</xdr:colOff>
      <xdr:row>17</xdr:row>
      <xdr:rowOff>15000</xdr:rowOff>
    </xdr:to>
    <xdr:pic>
      <xdr:nvPicPr>
        <xdr:cNvPr id="3" name="Picture 2">
          <a:extLst>
            <a:ext uri="{FF2B5EF4-FFF2-40B4-BE49-F238E27FC236}">
              <a16:creationId xmlns:a16="http://schemas.microsoft.com/office/drawing/2014/main" id="{921928E6-3CE4-A42C-9DF8-47CE8DA58D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2575" y="894109"/>
          <a:ext cx="5189882" cy="2359391"/>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7</xdr:col>
      <xdr:colOff>302002</xdr:colOff>
      <xdr:row>3</xdr:row>
      <xdr:rowOff>142875</xdr:rowOff>
    </xdr:from>
    <xdr:to>
      <xdr:col>14</xdr:col>
      <xdr:colOff>533399</xdr:colOff>
      <xdr:row>21</xdr:row>
      <xdr:rowOff>33497</xdr:rowOff>
    </xdr:to>
    <xdr:pic>
      <xdr:nvPicPr>
        <xdr:cNvPr id="4" name="Picture 3">
          <a:extLst>
            <a:ext uri="{FF2B5EF4-FFF2-40B4-BE49-F238E27FC236}">
              <a16:creationId xmlns:a16="http://schemas.microsoft.com/office/drawing/2014/main" id="{B956EB0D-6DA7-76BE-C746-1594E68FBA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0027" y="723900"/>
          <a:ext cx="4060447" cy="3719672"/>
        </a:xfrm>
        <a:prstGeom prst="rect">
          <a:avLst/>
        </a:prstGeom>
      </xdr:spPr>
    </xdr:pic>
    <xdr:clientData/>
  </xdr:twoCellAnchor>
  <xdr:twoCellAnchor editAs="oneCell">
    <xdr:from>
      <xdr:col>9</xdr:col>
      <xdr:colOff>190500</xdr:colOff>
      <xdr:row>23</xdr:row>
      <xdr:rowOff>104109</xdr:rowOff>
    </xdr:from>
    <xdr:to>
      <xdr:col>14</xdr:col>
      <xdr:colOff>515125</xdr:colOff>
      <xdr:row>32</xdr:row>
      <xdr:rowOff>182886</xdr:rowOff>
    </xdr:to>
    <xdr:pic>
      <xdr:nvPicPr>
        <xdr:cNvPr id="6" name="Picture 5">
          <a:extLst>
            <a:ext uri="{FF2B5EF4-FFF2-40B4-BE49-F238E27FC236}">
              <a16:creationId xmlns:a16="http://schemas.microsoft.com/office/drawing/2014/main" id="{011E0825-23A4-57E4-6B0B-A3A1CD85F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96225" y="4895184"/>
          <a:ext cx="3505975" cy="1793277"/>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7</xdr:col>
      <xdr:colOff>342316</xdr:colOff>
      <xdr:row>1</xdr:row>
      <xdr:rowOff>147016</xdr:rowOff>
    </xdr:from>
    <xdr:to>
      <xdr:col>15</xdr:col>
      <xdr:colOff>384727</xdr:colOff>
      <xdr:row>26</xdr:row>
      <xdr:rowOff>133482</xdr:rowOff>
    </xdr:to>
    <xdr:pic>
      <xdr:nvPicPr>
        <xdr:cNvPr id="4" name="Picture 3">
          <a:extLst>
            <a:ext uri="{FF2B5EF4-FFF2-40B4-BE49-F238E27FC236}">
              <a16:creationId xmlns:a16="http://schemas.microsoft.com/office/drawing/2014/main" id="{08C2F9A4-67FB-1C4D-8EDA-E789F54C8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4990" y="337516"/>
          <a:ext cx="4945715" cy="4773814"/>
        </a:xfrm>
        <a:prstGeom prst="rect">
          <a:avLst/>
        </a:prstGeom>
      </xdr:spPr>
    </xdr:pic>
    <xdr:clientData/>
  </xdr:twoCellAnchor>
  <xdr:twoCellAnchor editAs="oneCell">
    <xdr:from>
      <xdr:col>16</xdr:col>
      <xdr:colOff>46145</xdr:colOff>
      <xdr:row>1</xdr:row>
      <xdr:rowOff>24020</xdr:rowOff>
    </xdr:from>
    <xdr:to>
      <xdr:col>23</xdr:col>
      <xdr:colOff>76548</xdr:colOff>
      <xdr:row>8</xdr:row>
      <xdr:rowOff>169073</xdr:rowOff>
    </xdr:to>
    <xdr:pic>
      <xdr:nvPicPr>
        <xdr:cNvPr id="6" name="Picture 5">
          <a:extLst>
            <a:ext uri="{FF2B5EF4-FFF2-40B4-BE49-F238E27FC236}">
              <a16:creationId xmlns:a16="http://schemas.microsoft.com/office/drawing/2014/main" id="{BECFFD4A-8B4E-1C8D-059B-72B6A8FFDB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95036" y="214520"/>
          <a:ext cx="4320795" cy="1503401"/>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14</xdr:col>
      <xdr:colOff>89038</xdr:colOff>
      <xdr:row>4</xdr:row>
      <xdr:rowOff>54425</xdr:rowOff>
    </xdr:from>
    <xdr:to>
      <xdr:col>19</xdr:col>
      <xdr:colOff>681244</xdr:colOff>
      <xdr:row>22</xdr:row>
      <xdr:rowOff>34097</xdr:rowOff>
    </xdr:to>
    <xdr:pic>
      <xdr:nvPicPr>
        <xdr:cNvPr id="4" name="Picture 3">
          <a:extLst>
            <a:ext uri="{FF2B5EF4-FFF2-40B4-BE49-F238E27FC236}">
              <a16:creationId xmlns:a16="http://schemas.microsoft.com/office/drawing/2014/main" id="{1C033D0F-01DC-A209-8A6A-950FCDC20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6342" y="832990"/>
          <a:ext cx="4029489" cy="3880780"/>
        </a:xfrm>
        <a:prstGeom prst="rect">
          <a:avLst/>
        </a:prstGeom>
      </xdr:spPr>
    </xdr:pic>
    <xdr:clientData/>
  </xdr:twoCellAnchor>
  <xdr:twoCellAnchor editAs="oneCell">
    <xdr:from>
      <xdr:col>14</xdr:col>
      <xdr:colOff>296713</xdr:colOff>
      <xdr:row>23</xdr:row>
      <xdr:rowOff>119854</xdr:rowOff>
    </xdr:from>
    <xdr:to>
      <xdr:col>20</xdr:col>
      <xdr:colOff>291354</xdr:colOff>
      <xdr:row>30</xdr:row>
      <xdr:rowOff>165410</xdr:rowOff>
    </xdr:to>
    <xdr:pic>
      <xdr:nvPicPr>
        <xdr:cNvPr id="3" name="Picture 2">
          <a:extLst>
            <a:ext uri="{FF2B5EF4-FFF2-40B4-BE49-F238E27FC236}">
              <a16:creationId xmlns:a16="http://schemas.microsoft.com/office/drawing/2014/main" id="{E86FBE78-A059-9F51-5326-7B7A755D5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94066" y="4915972"/>
          <a:ext cx="4095994" cy="1300614"/>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602348</xdr:colOff>
      <xdr:row>3</xdr:row>
      <xdr:rowOff>38100</xdr:rowOff>
    </xdr:from>
    <xdr:to>
      <xdr:col>9</xdr:col>
      <xdr:colOff>285750</xdr:colOff>
      <xdr:row>19</xdr:row>
      <xdr:rowOff>154290</xdr:rowOff>
    </xdr:to>
    <xdr:pic>
      <xdr:nvPicPr>
        <xdr:cNvPr id="3" name="Picture 2">
          <a:extLst>
            <a:ext uri="{FF2B5EF4-FFF2-40B4-BE49-F238E27FC236}">
              <a16:creationId xmlns:a16="http://schemas.microsoft.com/office/drawing/2014/main" id="{5DDDADC8-6BCF-67E5-2BA9-1A9E5940D3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1948" y="609600"/>
          <a:ext cx="4560202" cy="316419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5</xdr:col>
      <xdr:colOff>542192</xdr:colOff>
      <xdr:row>2</xdr:row>
      <xdr:rowOff>104775</xdr:rowOff>
    </xdr:from>
    <xdr:to>
      <xdr:col>13</xdr:col>
      <xdr:colOff>64477</xdr:colOff>
      <xdr:row>15</xdr:row>
      <xdr:rowOff>38795</xdr:rowOff>
    </xdr:to>
    <xdr:pic>
      <xdr:nvPicPr>
        <xdr:cNvPr id="7" name="Picture 6">
          <a:extLst>
            <a:ext uri="{FF2B5EF4-FFF2-40B4-BE49-F238E27FC236}">
              <a16:creationId xmlns:a16="http://schemas.microsoft.com/office/drawing/2014/main" id="{79E58315-516F-269B-6A5B-1FCAB138D5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9617" y="485775"/>
          <a:ext cx="4399085" cy="2877245"/>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3</xdr:col>
      <xdr:colOff>123826</xdr:colOff>
      <xdr:row>2</xdr:row>
      <xdr:rowOff>152400</xdr:rowOff>
    </xdr:from>
    <xdr:to>
      <xdr:col>12</xdr:col>
      <xdr:colOff>276226</xdr:colOff>
      <xdr:row>19</xdr:row>
      <xdr:rowOff>54311</xdr:rowOff>
    </xdr:to>
    <xdr:pic>
      <xdr:nvPicPr>
        <xdr:cNvPr id="5" name="Picture 4">
          <a:extLst>
            <a:ext uri="{FF2B5EF4-FFF2-40B4-BE49-F238E27FC236}">
              <a16:creationId xmlns:a16="http://schemas.microsoft.com/office/drawing/2014/main" id="{3388C584-2781-AC8E-30A0-68DA9338B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1" y="533400"/>
          <a:ext cx="5638800" cy="3322628"/>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7</xdr:col>
      <xdr:colOff>342900</xdr:colOff>
      <xdr:row>8</xdr:row>
      <xdr:rowOff>123825</xdr:rowOff>
    </xdr:from>
    <xdr:to>
      <xdr:col>16</xdr:col>
      <xdr:colOff>466725</xdr:colOff>
      <xdr:row>26</xdr:row>
      <xdr:rowOff>44410</xdr:rowOff>
    </xdr:to>
    <xdr:pic>
      <xdr:nvPicPr>
        <xdr:cNvPr id="2" name="Picture 4">
          <a:extLst>
            <a:ext uri="{FF2B5EF4-FFF2-40B4-BE49-F238E27FC236}">
              <a16:creationId xmlns:a16="http://schemas.microsoft.com/office/drawing/2014/main" id="{F6BCDC37-E30F-6667-50D4-CB3651287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8775" y="1638300"/>
          <a:ext cx="5610225" cy="3349585"/>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8</xdr:col>
      <xdr:colOff>9525</xdr:colOff>
      <xdr:row>3</xdr:row>
      <xdr:rowOff>400050</xdr:rowOff>
    </xdr:from>
    <xdr:to>
      <xdr:col>17</xdr:col>
      <xdr:colOff>66676</xdr:colOff>
      <xdr:row>22</xdr:row>
      <xdr:rowOff>172529</xdr:rowOff>
    </xdr:to>
    <xdr:pic>
      <xdr:nvPicPr>
        <xdr:cNvPr id="4" name="Picture 3">
          <a:extLst>
            <a:ext uri="{FF2B5EF4-FFF2-40B4-BE49-F238E27FC236}">
              <a16:creationId xmlns:a16="http://schemas.microsoft.com/office/drawing/2014/main" id="{77F37652-28E1-09CB-E280-CDF7CED76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5275" y="971550"/>
          <a:ext cx="5543551" cy="3753929"/>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6</xdr:col>
      <xdr:colOff>257436</xdr:colOff>
      <xdr:row>5</xdr:row>
      <xdr:rowOff>85309</xdr:rowOff>
    </xdr:from>
    <xdr:to>
      <xdr:col>17</xdr:col>
      <xdr:colOff>430647</xdr:colOff>
      <xdr:row>27</xdr:row>
      <xdr:rowOff>85310</xdr:rowOff>
    </xdr:to>
    <xdr:pic>
      <xdr:nvPicPr>
        <xdr:cNvPr id="4" name="Picture 3">
          <a:extLst>
            <a:ext uri="{FF2B5EF4-FFF2-40B4-BE49-F238E27FC236}">
              <a16:creationId xmlns:a16="http://schemas.microsoft.com/office/drawing/2014/main" id="{173D0E5F-E432-24B6-EA39-D59CBCC4C1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40523" y="1667287"/>
          <a:ext cx="6915254" cy="41910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3</xdr:row>
      <xdr:rowOff>85725</xdr:rowOff>
    </xdr:from>
    <xdr:to>
      <xdr:col>6</xdr:col>
      <xdr:colOff>476250</xdr:colOff>
      <xdr:row>11</xdr:row>
      <xdr:rowOff>91815</xdr:rowOff>
    </xdr:to>
    <xdr:pic>
      <xdr:nvPicPr>
        <xdr:cNvPr id="4" name="Picture 3">
          <a:extLst>
            <a:ext uri="{FF2B5EF4-FFF2-40B4-BE49-F238E27FC236}">
              <a16:creationId xmlns:a16="http://schemas.microsoft.com/office/drawing/2014/main" id="{75F49106-E325-9078-A735-2E0002D44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657225"/>
          <a:ext cx="6524625" cy="1530090"/>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6</xdr:col>
      <xdr:colOff>0</xdr:colOff>
      <xdr:row>4</xdr:row>
      <xdr:rowOff>21535</xdr:rowOff>
    </xdr:from>
    <xdr:to>
      <xdr:col>16</xdr:col>
      <xdr:colOff>202839</xdr:colOff>
      <xdr:row>24</xdr:row>
      <xdr:rowOff>86967</xdr:rowOff>
    </xdr:to>
    <xdr:pic>
      <xdr:nvPicPr>
        <xdr:cNvPr id="4" name="Picture 3">
          <a:extLst>
            <a:ext uri="{FF2B5EF4-FFF2-40B4-BE49-F238E27FC236}">
              <a16:creationId xmlns:a16="http://schemas.microsoft.com/office/drawing/2014/main" id="{FDC8EA80-1392-249E-89F5-3B47CE55E7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7507" y="1363318"/>
          <a:ext cx="6331969" cy="3875432"/>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6</xdr:col>
      <xdr:colOff>84993</xdr:colOff>
      <xdr:row>4</xdr:row>
      <xdr:rowOff>80595</xdr:rowOff>
    </xdr:from>
    <xdr:to>
      <xdr:col>14</xdr:col>
      <xdr:colOff>593481</xdr:colOff>
      <xdr:row>23</xdr:row>
      <xdr:rowOff>17876</xdr:rowOff>
    </xdr:to>
    <xdr:pic>
      <xdr:nvPicPr>
        <xdr:cNvPr id="4" name="Picture 3">
          <a:extLst>
            <a:ext uri="{FF2B5EF4-FFF2-40B4-BE49-F238E27FC236}">
              <a16:creationId xmlns:a16="http://schemas.microsoft.com/office/drawing/2014/main" id="{FC69F5E4-2425-FD2C-3103-7DA83E95FF14}"/>
            </a:ext>
            <a:ext uri="{147F2762-F138-4A5C-976F-8EAC2B608ADB}">
              <a16:predDERef xmlns:a16="http://schemas.microsoft.com/office/drawing/2014/main" pred="{20E0DA54-437A-4177-B379-4DCB21A236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1166" y="1326172"/>
          <a:ext cx="6318738" cy="3556781"/>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20</xdr:col>
      <xdr:colOff>695764</xdr:colOff>
      <xdr:row>2</xdr:row>
      <xdr:rowOff>67820</xdr:rowOff>
    </xdr:from>
    <xdr:to>
      <xdr:col>31</xdr:col>
      <xdr:colOff>702488</xdr:colOff>
      <xdr:row>23</xdr:row>
      <xdr:rowOff>17396</xdr:rowOff>
    </xdr:to>
    <xdr:pic>
      <xdr:nvPicPr>
        <xdr:cNvPr id="5" name="Picture 4">
          <a:extLst>
            <a:ext uri="{FF2B5EF4-FFF2-40B4-BE49-F238E27FC236}">
              <a16:creationId xmlns:a16="http://schemas.microsoft.com/office/drawing/2014/main" id="{41FCE83E-A18F-44B4-3E9A-01720857E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78314" y="448820"/>
          <a:ext cx="7760074" cy="4785377"/>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10</xdr:col>
      <xdr:colOff>200025</xdr:colOff>
      <xdr:row>4</xdr:row>
      <xdr:rowOff>76200</xdr:rowOff>
    </xdr:from>
    <xdr:to>
      <xdr:col>23</xdr:col>
      <xdr:colOff>47625</xdr:colOff>
      <xdr:row>29</xdr:row>
      <xdr:rowOff>125185</xdr:rowOff>
    </xdr:to>
    <xdr:pic>
      <xdr:nvPicPr>
        <xdr:cNvPr id="8" name="Picture 3">
          <a:extLst>
            <a:ext uri="{FF2B5EF4-FFF2-40B4-BE49-F238E27FC236}">
              <a16:creationId xmlns:a16="http://schemas.microsoft.com/office/drawing/2014/main" id="{FD1BBA25-53D1-6AE0-51E0-0F687EC92D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6025" y="1209675"/>
          <a:ext cx="7772400" cy="4811485"/>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22</xdr:col>
      <xdr:colOff>123825</xdr:colOff>
      <xdr:row>4</xdr:row>
      <xdr:rowOff>34816</xdr:rowOff>
    </xdr:from>
    <xdr:to>
      <xdr:col>34</xdr:col>
      <xdr:colOff>582667</xdr:colOff>
      <xdr:row>27</xdr:row>
      <xdr:rowOff>104701</xdr:rowOff>
    </xdr:to>
    <xdr:pic>
      <xdr:nvPicPr>
        <xdr:cNvPr id="4" name="Picture 3">
          <a:extLst>
            <a:ext uri="{FF2B5EF4-FFF2-40B4-BE49-F238E27FC236}">
              <a16:creationId xmlns:a16="http://schemas.microsoft.com/office/drawing/2014/main" id="{D9666655-744F-21B0-E87D-4F0A04814A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1850" y="815866"/>
          <a:ext cx="7774042" cy="4634845"/>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6</xdr:col>
      <xdr:colOff>628650</xdr:colOff>
      <xdr:row>2</xdr:row>
      <xdr:rowOff>171450</xdr:rowOff>
    </xdr:from>
    <xdr:to>
      <xdr:col>22</xdr:col>
      <xdr:colOff>19050</xdr:colOff>
      <xdr:row>12</xdr:row>
      <xdr:rowOff>179162</xdr:rowOff>
    </xdr:to>
    <xdr:pic>
      <xdr:nvPicPr>
        <xdr:cNvPr id="5" name="Picture 4">
          <a:extLst>
            <a:ext uri="{FF2B5EF4-FFF2-40B4-BE49-F238E27FC236}">
              <a16:creationId xmlns:a16="http://schemas.microsoft.com/office/drawing/2014/main" id="{B9241EA7-1B6F-946B-2EE4-ABA80184A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3725" y="552450"/>
          <a:ext cx="7772400" cy="2380265"/>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7</xdr:col>
      <xdr:colOff>584337</xdr:colOff>
      <xdr:row>2</xdr:row>
      <xdr:rowOff>165770</xdr:rowOff>
    </xdr:from>
    <xdr:to>
      <xdr:col>17</xdr:col>
      <xdr:colOff>15322</xdr:colOff>
      <xdr:row>25</xdr:row>
      <xdr:rowOff>4844</xdr:rowOff>
    </xdr:to>
    <xdr:pic>
      <xdr:nvPicPr>
        <xdr:cNvPr id="3" name="Picture 2">
          <a:extLst>
            <a:ext uri="{FF2B5EF4-FFF2-40B4-BE49-F238E27FC236}">
              <a16:creationId xmlns:a16="http://schemas.microsoft.com/office/drawing/2014/main" id="{0AAA7755-2DDE-F9F6-1072-C56847FD5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663" y="546770"/>
          <a:ext cx="5560115" cy="4634704"/>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5</xdr:col>
      <xdr:colOff>200557</xdr:colOff>
      <xdr:row>3</xdr:row>
      <xdr:rowOff>82825</xdr:rowOff>
    </xdr:from>
    <xdr:to>
      <xdr:col>13</xdr:col>
      <xdr:colOff>249657</xdr:colOff>
      <xdr:row>19</xdr:row>
      <xdr:rowOff>111005</xdr:rowOff>
    </xdr:to>
    <xdr:pic>
      <xdr:nvPicPr>
        <xdr:cNvPr id="5" name="Picture 4">
          <a:extLst>
            <a:ext uri="{FF2B5EF4-FFF2-40B4-BE49-F238E27FC236}">
              <a16:creationId xmlns:a16="http://schemas.microsoft.com/office/drawing/2014/main" id="{DB82CA16-B3E3-B5BA-B1F4-6D7F930F2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42231" y="662608"/>
          <a:ext cx="4977252" cy="333294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6</xdr:col>
      <xdr:colOff>542926</xdr:colOff>
      <xdr:row>3</xdr:row>
      <xdr:rowOff>149089</xdr:rowOff>
    </xdr:from>
    <xdr:to>
      <xdr:col>15</xdr:col>
      <xdr:colOff>430697</xdr:colOff>
      <xdr:row>20</xdr:row>
      <xdr:rowOff>66501</xdr:rowOff>
    </xdr:to>
    <xdr:pic>
      <xdr:nvPicPr>
        <xdr:cNvPr id="5" name="Picture 4">
          <a:extLst>
            <a:ext uri="{FF2B5EF4-FFF2-40B4-BE49-F238E27FC236}">
              <a16:creationId xmlns:a16="http://schemas.microsoft.com/office/drawing/2014/main" id="{46BB6576-305A-DFB8-99F5-F4A3FF842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8361" y="728872"/>
          <a:ext cx="6290227" cy="387649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7.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9.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1.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14.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0367-6115-4364-9AF3-352F694F13F1}">
  <dimension ref="A1"/>
  <sheetViews>
    <sheetView view="pageBreakPreview" topLeftCell="A28" zoomScale="60" zoomScaleNormal="100" workbookViewId="0">
      <selection activeCell="E75" sqref="E75"/>
    </sheetView>
  </sheetViews>
  <sheetFormatPr defaultRowHeight="1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D0B8B-ABD6-42C9-9C75-C3068CA122A7}">
  <dimension ref="A2:J15"/>
  <sheetViews>
    <sheetView showGridLines="0" topLeftCell="A7" zoomScale="115" zoomScaleNormal="115" workbookViewId="0">
      <selection activeCell="A14" sqref="A14:J14"/>
    </sheetView>
  </sheetViews>
  <sheetFormatPr defaultRowHeight="15"/>
  <cols>
    <col min="1" max="1" width="32.28515625" style="3" customWidth="1"/>
    <col min="2" max="2" width="12.28515625" style="3" customWidth="1"/>
    <col min="3" max="5" width="12.85546875" style="3" customWidth="1"/>
  </cols>
  <sheetData>
    <row r="2" spans="1:10" s="44" customFormat="1" ht="15" customHeight="1">
      <c r="A2" s="42" t="s">
        <v>1014</v>
      </c>
      <c r="B2" s="43"/>
      <c r="C2" s="43"/>
      <c r="D2" s="43"/>
      <c r="E2" s="2"/>
      <c r="F2" s="2"/>
      <c r="G2" s="2"/>
      <c r="H2" s="2"/>
      <c r="I2" s="2"/>
      <c r="J2" s="2"/>
    </row>
    <row r="3" spans="1:10" s="44" customFormat="1" ht="15" customHeight="1">
      <c r="A3" s="42"/>
      <c r="B3" s="43"/>
      <c r="C3" s="43"/>
      <c r="D3" s="43"/>
      <c r="E3" s="2"/>
      <c r="F3" s="2"/>
      <c r="G3" s="2"/>
      <c r="H3" s="2"/>
      <c r="I3" s="2"/>
      <c r="J3" s="2"/>
    </row>
    <row r="4" spans="1:10" s="44" customFormat="1" ht="15" customHeight="1">
      <c r="A4" s="42"/>
      <c r="B4" s="43"/>
      <c r="C4" s="43"/>
      <c r="D4" s="43"/>
      <c r="E4" s="2"/>
      <c r="F4" s="2"/>
      <c r="G4" s="2"/>
      <c r="H4" s="2"/>
      <c r="I4" s="2"/>
      <c r="J4" s="2"/>
    </row>
    <row r="5" spans="1:10" s="44" customFormat="1" ht="15" customHeight="1">
      <c r="A5" s="42"/>
      <c r="B5" s="43"/>
      <c r="C5" s="43"/>
      <c r="D5" s="43"/>
      <c r="E5" s="2"/>
      <c r="F5" s="2"/>
      <c r="G5" s="2"/>
      <c r="H5" s="2"/>
      <c r="I5" s="2"/>
      <c r="J5" s="2"/>
    </row>
    <row r="6" spans="1:10" s="44" customFormat="1" ht="15" customHeight="1">
      <c r="A6" s="42"/>
      <c r="B6" s="43"/>
      <c r="C6" s="43"/>
      <c r="D6" s="43"/>
      <c r="E6" s="2"/>
      <c r="F6" s="2"/>
      <c r="G6" s="2"/>
      <c r="H6" s="2"/>
      <c r="I6" s="2"/>
      <c r="J6" s="2"/>
    </row>
    <row r="7" spans="1:10" s="44" customFormat="1" ht="15" customHeight="1">
      <c r="A7" s="42"/>
      <c r="B7" s="43"/>
      <c r="C7" s="43"/>
      <c r="D7" s="43"/>
      <c r="E7" s="2"/>
      <c r="F7" s="2"/>
      <c r="G7" s="2"/>
      <c r="H7" s="2"/>
      <c r="I7" s="2"/>
      <c r="J7" s="2"/>
    </row>
    <row r="8" spans="1:10" s="44" customFormat="1" ht="15" customHeight="1">
      <c r="A8" s="42"/>
      <c r="B8" s="43"/>
      <c r="C8" s="43"/>
      <c r="D8" s="43"/>
      <c r="E8" s="2"/>
      <c r="F8" s="2"/>
      <c r="G8" s="2"/>
      <c r="H8" s="2"/>
      <c r="I8" s="2"/>
      <c r="J8" s="2"/>
    </row>
    <row r="9" spans="1:10" s="44" customFormat="1" ht="15" customHeight="1">
      <c r="A9" s="42"/>
      <c r="B9" s="43"/>
      <c r="C9" s="43"/>
      <c r="D9" s="43"/>
      <c r="E9" s="2"/>
      <c r="F9" s="2"/>
      <c r="G9" s="2"/>
      <c r="H9" s="2"/>
      <c r="I9" s="2"/>
      <c r="J9" s="2"/>
    </row>
    <row r="10" spans="1:10" s="44" customFormat="1" ht="15" customHeight="1">
      <c r="A10" s="42"/>
      <c r="B10" s="43"/>
      <c r="C10" s="43"/>
      <c r="D10" s="43"/>
      <c r="E10" s="2"/>
      <c r="F10" s="2"/>
      <c r="G10" s="2"/>
      <c r="H10" s="2"/>
      <c r="I10" s="2"/>
      <c r="J10" s="2"/>
    </row>
    <row r="11" spans="1:10" s="44" customFormat="1" ht="15" customHeight="1">
      <c r="A11" s="42"/>
      <c r="B11" s="43"/>
      <c r="C11" s="43"/>
      <c r="D11" s="43"/>
      <c r="E11" s="2"/>
      <c r="F11" s="2"/>
      <c r="G11" s="2"/>
      <c r="H11" s="2"/>
      <c r="I11" s="2"/>
      <c r="J11" s="2"/>
    </row>
    <row r="12" spans="1:10" s="44" customFormat="1" ht="37.5" customHeight="1">
      <c r="A12" s="42"/>
      <c r="B12" s="43"/>
      <c r="C12" s="43"/>
      <c r="D12" s="43"/>
      <c r="E12" s="2"/>
      <c r="F12" s="2"/>
      <c r="G12" s="2"/>
      <c r="H12" s="2"/>
      <c r="I12" s="2"/>
      <c r="J12" s="2"/>
    </row>
    <row r="13" spans="1:10" s="44" customFormat="1" ht="15" customHeight="1">
      <c r="A13" s="357" t="s">
        <v>771</v>
      </c>
      <c r="B13" s="357"/>
      <c r="C13" s="357"/>
      <c r="D13" s="357"/>
      <c r="E13" s="357"/>
      <c r="F13" s="357"/>
      <c r="G13" s="357"/>
      <c r="H13" s="357"/>
      <c r="I13" s="357"/>
      <c r="J13" s="357"/>
    </row>
    <row r="14" spans="1:10" s="58" customFormat="1" ht="147.75" customHeight="1">
      <c r="A14" s="430" t="s">
        <v>772</v>
      </c>
      <c r="B14" s="430"/>
      <c r="C14" s="430"/>
      <c r="D14" s="430"/>
      <c r="E14" s="430"/>
      <c r="F14" s="430"/>
      <c r="G14" s="430"/>
      <c r="H14" s="430"/>
      <c r="I14" s="430"/>
      <c r="J14" s="430"/>
    </row>
    <row r="15" spans="1:10" ht="48.75" customHeight="1">
      <c r="A15" s="430" t="s">
        <v>1013</v>
      </c>
      <c r="B15" s="430"/>
      <c r="C15" s="430"/>
      <c r="D15" s="430"/>
      <c r="E15" s="430"/>
      <c r="F15" s="430"/>
      <c r="G15" s="430"/>
      <c r="H15" s="430"/>
      <c r="I15" s="430"/>
      <c r="J15" s="430"/>
    </row>
  </sheetData>
  <mergeCells count="2">
    <mergeCell ref="A14:J14"/>
    <mergeCell ref="A15:J15"/>
  </mergeCells>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FE2F8-784B-4EB0-8B60-474F291D78E2}">
  <dimension ref="A2:Y22"/>
  <sheetViews>
    <sheetView showGridLines="0" zoomScale="115" zoomScaleNormal="115" workbookViewId="0">
      <selection activeCell="Q17" sqref="Q17"/>
    </sheetView>
  </sheetViews>
  <sheetFormatPr defaultColWidth="10.5703125" defaultRowHeight="15.75"/>
  <cols>
    <col min="1" max="1" width="26.140625" style="3" customWidth="1"/>
    <col min="2" max="20" width="8.7109375" style="3" customWidth="1"/>
    <col min="21" max="25" width="10.5703125" style="3"/>
    <col min="26" max="16384" width="10.5703125" style="200"/>
  </cols>
  <sheetData>
    <row r="2" spans="1:20" s="18" customFormat="1" ht="15">
      <c r="A2" s="81" t="s">
        <v>832</v>
      </c>
      <c r="B2" s="56"/>
      <c r="C2" s="56"/>
      <c r="D2" s="56"/>
      <c r="E2" s="56"/>
      <c r="F2" s="56"/>
      <c r="G2" s="56"/>
      <c r="H2" s="56"/>
      <c r="I2" s="56"/>
      <c r="J2" s="56"/>
      <c r="K2" s="56"/>
      <c r="L2" s="56"/>
      <c r="M2" s="56"/>
      <c r="N2" s="56"/>
      <c r="O2" s="56"/>
      <c r="P2" s="56"/>
      <c r="Q2" s="56"/>
      <c r="R2" s="56"/>
      <c r="S2" s="56"/>
      <c r="T2" s="56"/>
    </row>
    <row r="3" spans="1:20" s="18" customFormat="1" ht="15" thickBot="1">
      <c r="A3" s="66"/>
      <c r="B3" s="66"/>
      <c r="C3" s="66"/>
      <c r="D3" s="66"/>
      <c r="E3" s="66"/>
      <c r="F3" s="66"/>
      <c r="G3" s="66"/>
      <c r="H3" s="66"/>
      <c r="I3" s="66"/>
      <c r="J3" s="66"/>
      <c r="K3" s="66"/>
      <c r="L3" s="66"/>
      <c r="M3" s="66"/>
      <c r="N3" s="66"/>
      <c r="O3" s="66"/>
      <c r="P3" s="66"/>
      <c r="Q3" s="66"/>
      <c r="R3" s="66"/>
      <c r="S3" s="66"/>
      <c r="T3" s="66"/>
    </row>
    <row r="4" spans="1:20" ht="16.5" thickBot="1">
      <c r="A4" s="343" t="s">
        <v>733</v>
      </c>
      <c r="B4" s="120">
        <v>2007</v>
      </c>
      <c r="C4" s="120">
        <v>2008</v>
      </c>
      <c r="D4" s="120">
        <v>2009</v>
      </c>
      <c r="E4" s="120">
        <v>2010</v>
      </c>
      <c r="F4" s="120">
        <v>2011</v>
      </c>
      <c r="G4" s="120">
        <v>2012</v>
      </c>
      <c r="H4" s="120">
        <v>2013</v>
      </c>
      <c r="I4" s="120">
        <v>2014</v>
      </c>
      <c r="J4" s="120">
        <v>2015</v>
      </c>
      <c r="K4" s="120">
        <v>2016</v>
      </c>
      <c r="L4" s="120">
        <v>2017</v>
      </c>
      <c r="M4" s="120">
        <v>2018</v>
      </c>
      <c r="N4" s="120">
        <v>2019</v>
      </c>
      <c r="O4" s="120">
        <v>2020</v>
      </c>
      <c r="P4" s="120">
        <v>2021</v>
      </c>
      <c r="Q4" s="120">
        <v>2022</v>
      </c>
      <c r="R4" s="120">
        <v>2023</v>
      </c>
      <c r="S4" s="120">
        <v>2024</v>
      </c>
      <c r="T4" s="120" t="s">
        <v>734</v>
      </c>
    </row>
    <row r="5" spans="1:20">
      <c r="A5" s="3" t="s">
        <v>735</v>
      </c>
      <c r="B5" s="292">
        <v>23.506357192993164</v>
      </c>
      <c r="C5" s="292">
        <v>23.165309906005859</v>
      </c>
      <c r="D5" s="292">
        <v>23.284988403320313</v>
      </c>
      <c r="E5" s="292">
        <v>25.004173278808594</v>
      </c>
      <c r="F5" s="292">
        <v>25.086606979370117</v>
      </c>
      <c r="G5" s="292">
        <v>24.306909561157227</v>
      </c>
      <c r="H5" s="292">
        <v>26.506234169006348</v>
      </c>
      <c r="I5" s="292">
        <v>24.952367782592773</v>
      </c>
      <c r="J5" s="292">
        <v>27.995710372924805</v>
      </c>
      <c r="K5" s="292">
        <v>32.264939308166504</v>
      </c>
      <c r="L5" s="292">
        <v>34.107524871826172</v>
      </c>
      <c r="M5" s="292">
        <v>37.336465835571289</v>
      </c>
      <c r="N5" s="292">
        <v>41.989847183227539</v>
      </c>
      <c r="O5" s="292">
        <v>50.805118560791016</v>
      </c>
      <c r="P5" s="292">
        <v>47.071418762207031</v>
      </c>
      <c r="Q5" s="292">
        <v>43.223533630371094</v>
      </c>
      <c r="R5" s="292">
        <v>41.677591323852539</v>
      </c>
      <c r="S5" s="292">
        <v>43.208663940429688</v>
      </c>
      <c r="T5" s="292">
        <v>42.221920013427734</v>
      </c>
    </row>
    <row r="6" spans="1:20">
      <c r="A6" s="3" t="s">
        <v>736</v>
      </c>
      <c r="B6" s="292">
        <v>38.71328403638757</v>
      </c>
      <c r="C6" s="292">
        <v>38.480561256408691</v>
      </c>
      <c r="D6" s="292">
        <v>41.622477427772857</v>
      </c>
      <c r="E6" s="292">
        <v>42.096709209939711</v>
      </c>
      <c r="F6" s="292">
        <v>42.212379206781804</v>
      </c>
      <c r="G6" s="292">
        <v>43.219759609388269</v>
      </c>
      <c r="H6" s="292">
        <v>45.00091967375382</v>
      </c>
      <c r="I6" s="292">
        <v>45.760844396508261</v>
      </c>
      <c r="J6" s="292">
        <v>48.566803559013032</v>
      </c>
      <c r="K6" s="292">
        <v>51.809972514276922</v>
      </c>
      <c r="L6" s="292">
        <v>53.211832212365195</v>
      </c>
      <c r="M6" s="292">
        <v>53.208025393278703</v>
      </c>
      <c r="N6" s="292">
        <v>55.567539298016094</v>
      </c>
      <c r="O6" s="292">
        <v>69.664661241614297</v>
      </c>
      <c r="P6" s="292">
        <v>65.376980823019281</v>
      </c>
      <c r="Q6" s="292">
        <v>60.643796174422555</v>
      </c>
      <c r="R6" s="292">
        <v>59.725413612697437</v>
      </c>
      <c r="S6" s="292">
        <v>59.435045698414676</v>
      </c>
      <c r="T6" s="292">
        <v>59.034913477690324</v>
      </c>
    </row>
    <row r="7" spans="1:20">
      <c r="A7" s="3" t="s">
        <v>693</v>
      </c>
      <c r="B7" s="292">
        <v>32.663249969482422</v>
      </c>
      <c r="C7" s="292">
        <v>33.628593444824219</v>
      </c>
      <c r="D7" s="292">
        <v>35.386764526367188</v>
      </c>
      <c r="E7" s="292">
        <v>36.497039794921875</v>
      </c>
      <c r="F7" s="292">
        <v>35.326717376708984</v>
      </c>
      <c r="G7" s="292">
        <v>34.032749176025391</v>
      </c>
      <c r="H7" s="292">
        <v>37.592258453369141</v>
      </c>
      <c r="I7" s="292">
        <v>38.673587799072266</v>
      </c>
      <c r="J7" s="292">
        <v>42.200904846191406</v>
      </c>
      <c r="K7" s="292">
        <v>46.489860534667969</v>
      </c>
      <c r="L7" s="292">
        <v>49.4486083984375</v>
      </c>
      <c r="M7" s="292">
        <v>51.761257171630859</v>
      </c>
      <c r="N7" s="292">
        <v>53.456192016601563</v>
      </c>
      <c r="O7" s="292">
        <v>65.27423095703125</v>
      </c>
      <c r="P7" s="292">
        <v>62.821212768554688</v>
      </c>
      <c r="Q7" s="292">
        <v>59.578227996826172</v>
      </c>
      <c r="R7" s="292">
        <v>60.511257171630859</v>
      </c>
      <c r="S7" s="292">
        <v>59.753391265869141</v>
      </c>
      <c r="T7" s="292">
        <v>59.654575347900391</v>
      </c>
    </row>
    <row r="8" spans="1:20">
      <c r="A8" s="3" t="s">
        <v>737</v>
      </c>
      <c r="B8" s="292">
        <v>26.451831817626953</v>
      </c>
      <c r="C8" s="292">
        <v>24.065040588378906</v>
      </c>
      <c r="D8" s="292">
        <v>25.960943222045898</v>
      </c>
      <c r="E8" s="292">
        <v>21.961952209472656</v>
      </c>
      <c r="F8" s="292">
        <v>21.379228591918945</v>
      </c>
      <c r="G8" s="292">
        <v>22.945812225341797</v>
      </c>
      <c r="H8" s="292">
        <v>21.886374473571777</v>
      </c>
      <c r="I8" s="292">
        <v>24.14311408996582</v>
      </c>
      <c r="J8" s="292">
        <v>26.370529174804688</v>
      </c>
      <c r="K8" s="292">
        <v>31.164261817932129</v>
      </c>
      <c r="L8" s="292">
        <v>30.317289352416992</v>
      </c>
      <c r="M8" s="292">
        <v>27.294574737548828</v>
      </c>
      <c r="N8" s="292">
        <v>26.777154922485352</v>
      </c>
      <c r="O8" s="292">
        <v>37.808486938476563</v>
      </c>
      <c r="P8" s="292">
        <v>36.266765594482422</v>
      </c>
      <c r="Q8" s="292">
        <v>33.068386077880859</v>
      </c>
      <c r="R8" s="292">
        <v>29.484338760375977</v>
      </c>
      <c r="S8" s="292">
        <v>27.399318695068359</v>
      </c>
      <c r="T8" s="292">
        <v>27.497539520263672</v>
      </c>
    </row>
    <row r="9" spans="1:20">
      <c r="A9" s="3" t="s">
        <v>738</v>
      </c>
      <c r="B9" s="292">
        <v>49.958189010620117</v>
      </c>
      <c r="C9" s="292">
        <v>47.230350494384766</v>
      </c>
      <c r="D9" s="292">
        <v>49.245931625366211</v>
      </c>
      <c r="E9" s="292">
        <v>46.96612548828125</v>
      </c>
      <c r="F9" s="292">
        <v>46.465835571289063</v>
      </c>
      <c r="G9" s="292">
        <v>47.252721786499023</v>
      </c>
      <c r="H9" s="292">
        <v>48.392608642578125</v>
      </c>
      <c r="I9" s="292">
        <v>49.095481872558594</v>
      </c>
      <c r="J9" s="292">
        <v>54.366239547729492</v>
      </c>
      <c r="K9" s="292">
        <v>63.429201126098633</v>
      </c>
      <c r="L9" s="292">
        <v>64.424814224243164</v>
      </c>
      <c r="M9" s="292">
        <v>64.631040573120117</v>
      </c>
      <c r="N9" s="292">
        <v>68.767002105712891</v>
      </c>
      <c r="O9" s="292">
        <v>88.613605499267578</v>
      </c>
      <c r="P9" s="292">
        <v>83.338184356689453</v>
      </c>
      <c r="Q9" s="292">
        <v>76.291919708251953</v>
      </c>
      <c r="R9" s="292">
        <v>71.161930084228516</v>
      </c>
      <c r="S9" s="292">
        <v>70.607982635498047</v>
      </c>
      <c r="T9" s="292">
        <v>69.719459533691406</v>
      </c>
    </row>
    <row r="10" spans="1:20" ht="16.5" thickBot="1">
      <c r="A10" s="46" t="s">
        <v>739</v>
      </c>
      <c r="B10" s="293">
        <v>54.787067009055093</v>
      </c>
      <c r="C10" s="293">
        <v>54.787067009055093</v>
      </c>
      <c r="D10" s="293">
        <v>54.787067009055093</v>
      </c>
      <c r="E10" s="293">
        <v>54.787067009055093</v>
      </c>
      <c r="F10" s="293">
        <v>54.787067009055093</v>
      </c>
      <c r="G10" s="293">
        <v>54.787067009055093</v>
      </c>
      <c r="H10" s="293">
        <v>54.787067009055093</v>
      </c>
      <c r="I10" s="293">
        <v>54.787067009055093</v>
      </c>
      <c r="J10" s="293">
        <v>54.787067009055093</v>
      </c>
      <c r="K10" s="293">
        <v>54.787067009055093</v>
      </c>
      <c r="L10" s="293">
        <v>54.787067009055093</v>
      </c>
      <c r="M10" s="293">
        <v>54.787067009055093</v>
      </c>
      <c r="N10" s="293">
        <v>54.787067009055093</v>
      </c>
      <c r="O10" s="293">
        <v>54.787067009055093</v>
      </c>
      <c r="P10" s="293">
        <v>54.787067009055093</v>
      </c>
      <c r="Q10" s="293">
        <v>54.787067009055093</v>
      </c>
      <c r="R10" s="293">
        <v>54.787067009055093</v>
      </c>
      <c r="S10" s="293">
        <v>54.787067009055093</v>
      </c>
      <c r="T10" s="293">
        <v>54.787067009055093</v>
      </c>
    </row>
    <row r="11" spans="1:20">
      <c r="Q11" s="53"/>
      <c r="R11" s="53"/>
      <c r="T11" s="53"/>
    </row>
    <row r="12" spans="1:20" s="88" customFormat="1" ht="15">
      <c r="A12" s="3" t="s">
        <v>822</v>
      </c>
      <c r="B12" s="3"/>
      <c r="C12" s="3"/>
      <c r="D12" s="3"/>
      <c r="E12" s="3"/>
      <c r="F12" s="3"/>
      <c r="G12" s="3"/>
      <c r="H12" s="3"/>
      <c r="I12" s="3"/>
      <c r="J12" s="3"/>
      <c r="K12" s="3"/>
      <c r="L12" s="3"/>
      <c r="M12" s="3"/>
      <c r="N12" s="3"/>
      <c r="O12" s="3"/>
      <c r="P12" s="3"/>
      <c r="Q12" s="3"/>
      <c r="R12" s="3"/>
      <c r="S12" s="3"/>
      <c r="T12" s="3"/>
    </row>
    <row r="13" spans="1:20" s="88" customFormat="1" ht="66.75" customHeight="1">
      <c r="A13" s="448" t="s">
        <v>833</v>
      </c>
      <c r="B13" s="448"/>
      <c r="C13" s="448"/>
      <c r="D13" s="448"/>
      <c r="E13" s="448"/>
      <c r="F13" s="448"/>
      <c r="G13" s="448"/>
      <c r="H13" s="448"/>
      <c r="I13" s="448"/>
      <c r="J13" s="448"/>
      <c r="K13" s="448"/>
      <c r="L13" s="448"/>
      <c r="M13" s="448"/>
      <c r="N13" s="448"/>
      <c r="O13" s="448"/>
      <c r="P13" s="448"/>
      <c r="Q13" s="448"/>
      <c r="R13" s="448"/>
      <c r="S13" s="448"/>
      <c r="T13" s="448"/>
    </row>
    <row r="22" spans="3:10">
      <c r="C22" s="459"/>
      <c r="D22" s="459"/>
      <c r="E22" s="459"/>
      <c r="F22" s="459"/>
      <c r="G22" s="459"/>
      <c r="H22" s="459"/>
      <c r="I22" s="459"/>
      <c r="J22" s="459"/>
    </row>
  </sheetData>
  <mergeCells count="2">
    <mergeCell ref="C22:J22"/>
    <mergeCell ref="A13:T13"/>
  </mergeCell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5FD66-0339-4B9A-A925-9B9639BE8730}">
  <dimension ref="A2:Z197"/>
  <sheetViews>
    <sheetView showGridLines="0" topLeftCell="A18" zoomScale="115" zoomScaleNormal="115" workbookViewId="0">
      <selection activeCell="O4" sqref="O4"/>
    </sheetView>
  </sheetViews>
  <sheetFormatPr defaultRowHeight="15"/>
  <cols>
    <col min="1" max="2" width="9.140625" style="3"/>
    <col min="3" max="3" width="16.7109375" style="3" customWidth="1"/>
    <col min="4" max="6" width="9.140625" style="3"/>
    <col min="7" max="7" width="11.42578125" style="3" customWidth="1"/>
    <col min="8" max="8" width="11.85546875" style="3" customWidth="1"/>
    <col min="9" max="9" width="10.85546875" style="3" customWidth="1"/>
    <col min="10" max="25" width="9.140625" style="3"/>
    <col min="26" max="26" width="9.140625" style="168"/>
  </cols>
  <sheetData>
    <row r="2" spans="1:9" s="18" customFormat="1">
      <c r="A2" s="81" t="s">
        <v>831</v>
      </c>
      <c r="B2" s="56"/>
      <c r="C2" s="56"/>
      <c r="D2" s="56"/>
      <c r="E2" s="56"/>
      <c r="F2" s="56"/>
      <c r="G2" s="56"/>
      <c r="H2" s="56"/>
      <c r="I2" s="56"/>
    </row>
    <row r="3" spans="1:9" s="18" customFormat="1" ht="15.75" thickBot="1">
      <c r="A3" s="99"/>
      <c r="B3" s="66"/>
      <c r="C3" s="66"/>
      <c r="D3" s="66"/>
      <c r="E3" s="66"/>
      <c r="F3" s="66"/>
      <c r="G3" s="66"/>
      <c r="H3" s="66"/>
      <c r="I3" s="66"/>
    </row>
    <row r="4" spans="1:9" s="6" customFormat="1" ht="60.75" thickBot="1">
      <c r="A4" s="95" t="s">
        <v>304</v>
      </c>
      <c r="B4" s="95" t="s">
        <v>44</v>
      </c>
      <c r="C4" s="95" t="s">
        <v>740</v>
      </c>
      <c r="D4" s="95" t="s">
        <v>741</v>
      </c>
      <c r="E4" s="95" t="s">
        <v>742</v>
      </c>
      <c r="F4" s="95" t="s">
        <v>743</v>
      </c>
      <c r="G4" s="95" t="s">
        <v>744</v>
      </c>
      <c r="H4" s="95" t="s">
        <v>691</v>
      </c>
      <c r="I4" s="95" t="s">
        <v>548</v>
      </c>
    </row>
    <row r="5" spans="1:9">
      <c r="A5" s="344">
        <v>40179</v>
      </c>
      <c r="B5" s="345">
        <v>40179</v>
      </c>
      <c r="C5" s="53">
        <v>4.5</v>
      </c>
      <c r="D5" s="51">
        <v>2.1875</v>
      </c>
      <c r="E5" s="51">
        <v>2.4500000000000002</v>
      </c>
      <c r="F5" s="51">
        <v>1.1749999999999998</v>
      </c>
      <c r="G5" s="51">
        <v>2.9625000000000004</v>
      </c>
      <c r="H5" s="53">
        <v>1</v>
      </c>
      <c r="I5" s="53">
        <v>0.125</v>
      </c>
    </row>
    <row r="6" spans="1:9">
      <c r="A6" s="344">
        <v>40210</v>
      </c>
      <c r="B6" s="345">
        <v>40210</v>
      </c>
      <c r="C6" s="53">
        <v>4.5</v>
      </c>
      <c r="D6" s="51">
        <v>2.1875</v>
      </c>
      <c r="E6" s="51">
        <v>2.4500000000000002</v>
      </c>
      <c r="F6" s="51">
        <v>1.1749999999999998</v>
      </c>
      <c r="G6" s="51">
        <v>2.9625000000000004</v>
      </c>
      <c r="H6" s="53">
        <v>1</v>
      </c>
      <c r="I6" s="53">
        <v>0.125</v>
      </c>
    </row>
    <row r="7" spans="1:9">
      <c r="A7" s="344">
        <v>40238</v>
      </c>
      <c r="B7" s="345">
        <v>40238</v>
      </c>
      <c r="C7" s="53">
        <v>4.5</v>
      </c>
      <c r="D7" s="51">
        <v>2.1875</v>
      </c>
      <c r="E7" s="51">
        <v>2.4500000000000002</v>
      </c>
      <c r="F7" s="51">
        <v>1.1749999999999998</v>
      </c>
      <c r="G7" s="51">
        <v>2.9625000000000004</v>
      </c>
      <c r="H7" s="53">
        <v>1</v>
      </c>
      <c r="I7" s="53">
        <v>0.125</v>
      </c>
    </row>
    <row r="8" spans="1:9">
      <c r="A8" s="344">
        <v>40269</v>
      </c>
      <c r="B8" s="345">
        <v>40269</v>
      </c>
      <c r="C8" s="53">
        <v>4.5</v>
      </c>
      <c r="D8" s="51">
        <v>2.1875</v>
      </c>
      <c r="E8" s="51">
        <v>2.4500000000000002</v>
      </c>
      <c r="F8" s="51">
        <v>1.1749999999999998</v>
      </c>
      <c r="G8" s="51">
        <v>3.2375000000000007</v>
      </c>
      <c r="H8" s="53">
        <v>1</v>
      </c>
      <c r="I8" s="53">
        <v>0.125</v>
      </c>
    </row>
    <row r="9" spans="1:9">
      <c r="A9" s="344">
        <v>40299</v>
      </c>
      <c r="B9" s="345">
        <v>40299</v>
      </c>
      <c r="C9" s="53">
        <v>4.5</v>
      </c>
      <c r="D9" s="51">
        <v>2.1875</v>
      </c>
      <c r="E9" s="51">
        <v>2.2250000000000001</v>
      </c>
      <c r="F9" s="51">
        <v>1.4</v>
      </c>
      <c r="G9" s="51">
        <v>3.2375000000000007</v>
      </c>
      <c r="H9" s="53">
        <v>1</v>
      </c>
      <c r="I9" s="53">
        <v>0.125</v>
      </c>
    </row>
    <row r="10" spans="1:9">
      <c r="A10" s="344">
        <v>40330</v>
      </c>
      <c r="B10" s="345">
        <v>40330</v>
      </c>
      <c r="C10" s="53">
        <v>4.5</v>
      </c>
      <c r="D10" s="51">
        <v>2.5625</v>
      </c>
      <c r="E10" s="51">
        <v>1.5750000000000002</v>
      </c>
      <c r="F10" s="51">
        <v>1.6749999999999998</v>
      </c>
      <c r="G10" s="51">
        <v>3.3125</v>
      </c>
      <c r="H10" s="53">
        <v>1</v>
      </c>
      <c r="I10" s="53">
        <v>0.125</v>
      </c>
    </row>
    <row r="11" spans="1:9">
      <c r="A11" s="344">
        <v>40360</v>
      </c>
      <c r="B11" s="345">
        <v>40360</v>
      </c>
      <c r="C11" s="53">
        <v>4.5</v>
      </c>
      <c r="D11" s="51">
        <v>2.5625</v>
      </c>
      <c r="E11" s="51">
        <v>1.3</v>
      </c>
      <c r="F11" s="51">
        <v>1.95</v>
      </c>
      <c r="G11" s="51">
        <v>3.3624999999999989</v>
      </c>
      <c r="H11" s="53">
        <v>1</v>
      </c>
      <c r="I11" s="53">
        <v>0.125</v>
      </c>
    </row>
    <row r="12" spans="1:9">
      <c r="A12" s="344">
        <v>40391</v>
      </c>
      <c r="B12" s="345">
        <v>40391</v>
      </c>
      <c r="C12" s="53">
        <v>4.5</v>
      </c>
      <c r="D12" s="51">
        <v>2.5625</v>
      </c>
      <c r="E12" s="51">
        <v>0.79999999999999982</v>
      </c>
      <c r="F12" s="51">
        <v>2.4500000000000002</v>
      </c>
      <c r="G12" s="51">
        <v>2.0124999999999993</v>
      </c>
      <c r="H12" s="53">
        <v>1</v>
      </c>
      <c r="I12" s="53">
        <v>0.125</v>
      </c>
    </row>
    <row r="13" spans="1:9">
      <c r="A13" s="344">
        <v>40422</v>
      </c>
      <c r="B13" s="345">
        <v>40422</v>
      </c>
      <c r="C13" s="53">
        <v>4.5</v>
      </c>
      <c r="D13" s="51">
        <v>2.75</v>
      </c>
      <c r="E13" s="51">
        <v>0.29999999999999982</v>
      </c>
      <c r="F13" s="51">
        <v>2.95</v>
      </c>
      <c r="G13" s="51">
        <v>1.8249999999999993</v>
      </c>
      <c r="H13" s="53">
        <v>1</v>
      </c>
      <c r="I13" s="53">
        <v>0.125</v>
      </c>
    </row>
    <row r="14" spans="1:9">
      <c r="A14" s="344">
        <v>40452</v>
      </c>
      <c r="B14" s="345">
        <v>40452</v>
      </c>
      <c r="C14" s="53">
        <v>4.5</v>
      </c>
      <c r="D14" s="51">
        <v>2.6875</v>
      </c>
      <c r="E14" s="51">
        <v>0.39999999999999991</v>
      </c>
      <c r="F14" s="51">
        <v>2.9750000000000001</v>
      </c>
      <c r="G14" s="51">
        <v>0.86249999999999893</v>
      </c>
      <c r="H14" s="53">
        <v>1</v>
      </c>
      <c r="I14" s="53">
        <v>0.125</v>
      </c>
    </row>
    <row r="15" spans="1:9">
      <c r="A15" s="344">
        <v>40483</v>
      </c>
      <c r="B15" s="345">
        <v>40483</v>
      </c>
      <c r="C15" s="53">
        <v>4.5</v>
      </c>
      <c r="D15" s="51">
        <v>2.75</v>
      </c>
      <c r="E15" s="51">
        <v>0.375</v>
      </c>
      <c r="F15" s="51">
        <v>3</v>
      </c>
      <c r="G15" s="51">
        <v>0.79999999999999893</v>
      </c>
      <c r="H15" s="53">
        <v>1</v>
      </c>
      <c r="I15" s="53">
        <v>0.125</v>
      </c>
    </row>
    <row r="16" spans="1:9">
      <c r="A16" s="344">
        <v>40513</v>
      </c>
      <c r="B16" s="345">
        <v>40513</v>
      </c>
      <c r="C16" s="53">
        <v>4.5</v>
      </c>
      <c r="D16" s="51">
        <v>2.5625</v>
      </c>
      <c r="E16" s="51">
        <v>0.5625</v>
      </c>
      <c r="F16" s="51">
        <v>3</v>
      </c>
      <c r="G16" s="51">
        <v>0.79999999999999893</v>
      </c>
      <c r="H16" s="53">
        <v>1</v>
      </c>
      <c r="I16" s="53">
        <v>0.125</v>
      </c>
    </row>
    <row r="17" spans="1:9">
      <c r="A17" s="344">
        <v>40544</v>
      </c>
      <c r="B17" s="345">
        <v>40544</v>
      </c>
      <c r="C17" s="53">
        <v>4.5</v>
      </c>
      <c r="D17" s="51">
        <v>2.5625</v>
      </c>
      <c r="E17" s="51">
        <v>0.33749999999999991</v>
      </c>
      <c r="F17" s="51">
        <v>3.2250000000000001</v>
      </c>
      <c r="G17" s="51">
        <v>0.84999999999999787</v>
      </c>
      <c r="H17" s="53">
        <v>1</v>
      </c>
      <c r="I17" s="53">
        <v>0.125</v>
      </c>
    </row>
    <row r="18" spans="1:9">
      <c r="A18" s="344">
        <v>40575</v>
      </c>
      <c r="B18" s="345">
        <v>40575</v>
      </c>
      <c r="C18" s="53">
        <v>4.5</v>
      </c>
      <c r="D18" s="51">
        <v>2.375</v>
      </c>
      <c r="E18" s="51">
        <v>0.29999999999999982</v>
      </c>
      <c r="F18" s="51">
        <v>3.45</v>
      </c>
      <c r="G18" s="51">
        <v>0.84999999999999787</v>
      </c>
      <c r="H18" s="53">
        <v>1</v>
      </c>
      <c r="I18" s="53">
        <v>0.125</v>
      </c>
    </row>
    <row r="19" spans="1:9">
      <c r="A19" s="344">
        <v>40603</v>
      </c>
      <c r="B19" s="345">
        <v>40603</v>
      </c>
      <c r="C19" s="53">
        <v>4.625</v>
      </c>
      <c r="D19" s="51">
        <v>2.25</v>
      </c>
      <c r="E19" s="51">
        <v>0.42499999999999982</v>
      </c>
      <c r="F19" s="51">
        <v>3.7</v>
      </c>
      <c r="G19" s="51">
        <v>1.5499999999999989</v>
      </c>
      <c r="H19" s="53">
        <v>1</v>
      </c>
      <c r="I19" s="53">
        <v>0.125</v>
      </c>
    </row>
    <row r="20" spans="1:9">
      <c r="A20" s="344">
        <v>40634</v>
      </c>
      <c r="B20" s="345">
        <v>40634</v>
      </c>
      <c r="C20" s="53">
        <v>4.625</v>
      </c>
      <c r="D20" s="51">
        <v>1.9375</v>
      </c>
      <c r="E20" s="51">
        <v>0.54999999999999982</v>
      </c>
      <c r="F20" s="51">
        <v>3.95</v>
      </c>
      <c r="G20" s="51">
        <v>1.5124999999999984</v>
      </c>
      <c r="H20" s="53">
        <v>1.25</v>
      </c>
      <c r="I20" s="53">
        <v>0.125</v>
      </c>
    </row>
    <row r="21" spans="1:9">
      <c r="A21" s="344">
        <v>40664</v>
      </c>
      <c r="B21" s="345">
        <v>40664</v>
      </c>
      <c r="C21" s="53">
        <v>4.875</v>
      </c>
      <c r="D21" s="51">
        <v>2.1875</v>
      </c>
      <c r="E21" s="51">
        <v>0.32500000000000018</v>
      </c>
      <c r="F21" s="51">
        <v>4.1749999999999998</v>
      </c>
      <c r="G21" s="51">
        <v>1.2624999999999984</v>
      </c>
      <c r="H21" s="53">
        <v>1.25</v>
      </c>
      <c r="I21" s="53">
        <v>0.125</v>
      </c>
    </row>
    <row r="22" spans="1:9">
      <c r="A22" s="344">
        <v>40695</v>
      </c>
      <c r="B22" s="345">
        <v>40695</v>
      </c>
      <c r="C22" s="53">
        <v>4.875</v>
      </c>
      <c r="D22" s="51">
        <v>1.875</v>
      </c>
      <c r="E22" s="51">
        <v>0.27500000000000036</v>
      </c>
      <c r="F22" s="51">
        <v>4.2249999999999996</v>
      </c>
      <c r="G22" s="51">
        <v>2.0499999999999989</v>
      </c>
      <c r="H22" s="53">
        <v>1.25</v>
      </c>
      <c r="I22" s="53">
        <v>0.125</v>
      </c>
    </row>
    <row r="23" spans="1:9">
      <c r="A23" s="344">
        <v>40725</v>
      </c>
      <c r="B23" s="345">
        <v>40725</v>
      </c>
      <c r="C23" s="53">
        <v>5</v>
      </c>
      <c r="D23" s="51">
        <v>1.875</v>
      </c>
      <c r="E23" s="51">
        <v>0.25</v>
      </c>
      <c r="F23" s="51">
        <v>4.25</v>
      </c>
      <c r="G23" s="51">
        <v>2.0749999999999993</v>
      </c>
      <c r="H23" s="53">
        <v>1.5</v>
      </c>
      <c r="I23" s="53">
        <v>0.125</v>
      </c>
    </row>
    <row r="24" spans="1:9">
      <c r="A24" s="344">
        <v>40756</v>
      </c>
      <c r="B24" s="345">
        <v>40756</v>
      </c>
      <c r="C24" s="53">
        <v>5</v>
      </c>
      <c r="D24" s="51">
        <v>1.875</v>
      </c>
      <c r="E24" s="51">
        <v>2.5000000000000355E-2</v>
      </c>
      <c r="F24" s="51">
        <v>4.4749999999999996</v>
      </c>
      <c r="G24" s="51">
        <v>2.0749999999999993</v>
      </c>
      <c r="H24" s="53">
        <v>1.5</v>
      </c>
      <c r="I24" s="53">
        <v>0.125</v>
      </c>
    </row>
    <row r="25" spans="1:9">
      <c r="A25" s="344">
        <v>40787</v>
      </c>
      <c r="B25" s="345">
        <v>40787</v>
      </c>
      <c r="C25" s="53">
        <v>5.125</v>
      </c>
      <c r="D25" s="51">
        <v>1.8125</v>
      </c>
      <c r="E25" s="51">
        <v>0.15000000000000036</v>
      </c>
      <c r="F25" s="51">
        <v>4.4749999999999996</v>
      </c>
      <c r="G25" s="51">
        <v>1.9624999999999986</v>
      </c>
      <c r="H25" s="53">
        <v>1.5</v>
      </c>
      <c r="I25" s="53">
        <v>0.125</v>
      </c>
    </row>
    <row r="26" spans="1:9">
      <c r="A26" s="344">
        <v>40817</v>
      </c>
      <c r="B26" s="345">
        <v>40817</v>
      </c>
      <c r="C26" s="53">
        <v>5.125</v>
      </c>
      <c r="D26" s="51">
        <v>1.8125</v>
      </c>
      <c r="E26" s="51">
        <v>0.15000000000000036</v>
      </c>
      <c r="F26" s="51">
        <v>4.4749999999999996</v>
      </c>
      <c r="G26" s="51">
        <v>1.9124999999999979</v>
      </c>
      <c r="H26" s="53">
        <v>1.5</v>
      </c>
      <c r="I26" s="53">
        <v>0.125</v>
      </c>
    </row>
    <row r="27" spans="1:9">
      <c r="A27" s="344">
        <v>40848</v>
      </c>
      <c r="B27" s="345">
        <v>40848</v>
      </c>
      <c r="C27" s="53">
        <v>5.375</v>
      </c>
      <c r="D27" s="51">
        <v>1.8125</v>
      </c>
      <c r="E27" s="51">
        <v>0.15000000000000036</v>
      </c>
      <c r="F27" s="51">
        <v>4.4749999999999996</v>
      </c>
      <c r="G27" s="51">
        <v>1.9124999999999979</v>
      </c>
      <c r="H27" s="53">
        <v>1.25</v>
      </c>
      <c r="I27" s="53">
        <v>0.125</v>
      </c>
    </row>
    <row r="28" spans="1:9">
      <c r="A28" s="344">
        <v>40878</v>
      </c>
      <c r="B28" s="345">
        <v>40878</v>
      </c>
      <c r="C28" s="53">
        <v>5.375</v>
      </c>
      <c r="D28" s="51">
        <v>1.625</v>
      </c>
      <c r="E28" s="51">
        <v>0.33750000000000036</v>
      </c>
      <c r="F28" s="51">
        <v>4.4749999999999996</v>
      </c>
      <c r="G28" s="51">
        <v>2.5374999999999996</v>
      </c>
      <c r="H28" s="53">
        <v>1</v>
      </c>
      <c r="I28" s="53">
        <v>0.125</v>
      </c>
    </row>
    <row r="29" spans="1:9">
      <c r="A29" s="344">
        <v>40909</v>
      </c>
      <c r="B29" s="345">
        <v>40909</v>
      </c>
      <c r="C29" s="53">
        <v>5.25</v>
      </c>
      <c r="D29" s="51">
        <v>1.75</v>
      </c>
      <c r="E29" s="51">
        <v>0.33750000000000036</v>
      </c>
      <c r="F29" s="51">
        <v>4.4749999999999996</v>
      </c>
      <c r="G29" s="51">
        <v>2.3624999999999989</v>
      </c>
      <c r="H29" s="53">
        <v>1</v>
      </c>
      <c r="I29" s="53">
        <v>0.125</v>
      </c>
    </row>
    <row r="30" spans="1:9">
      <c r="A30" s="344">
        <v>40940</v>
      </c>
      <c r="B30" s="345">
        <v>40940</v>
      </c>
      <c r="C30" s="53">
        <v>5.25</v>
      </c>
      <c r="D30" s="51">
        <v>1.5625</v>
      </c>
      <c r="E30" s="51">
        <v>0.52500000000000036</v>
      </c>
      <c r="F30" s="51">
        <v>4.4749999999999996</v>
      </c>
      <c r="G30" s="51">
        <v>2.3624999999999989</v>
      </c>
      <c r="H30" s="53">
        <v>1</v>
      </c>
      <c r="I30" s="53">
        <v>0.125</v>
      </c>
    </row>
    <row r="31" spans="1:9">
      <c r="A31" s="344">
        <v>40969</v>
      </c>
      <c r="B31" s="345">
        <v>40969</v>
      </c>
      <c r="C31" s="53">
        <v>5.375</v>
      </c>
      <c r="D31" s="51">
        <v>1.5625</v>
      </c>
      <c r="E31" s="51">
        <v>0.52500000000000036</v>
      </c>
      <c r="F31" s="51">
        <v>4.4749999999999996</v>
      </c>
      <c r="G31" s="51">
        <v>2.2874999999999996</v>
      </c>
      <c r="H31" s="53">
        <v>1</v>
      </c>
      <c r="I31" s="53">
        <v>0.125</v>
      </c>
    </row>
    <row r="32" spans="1:9">
      <c r="A32" s="344">
        <v>41000</v>
      </c>
      <c r="B32" s="345">
        <v>41000</v>
      </c>
      <c r="C32" s="53">
        <v>5.375</v>
      </c>
      <c r="D32" s="51">
        <v>1.5625</v>
      </c>
      <c r="E32" s="51">
        <v>0.52500000000000036</v>
      </c>
      <c r="F32" s="51">
        <v>4.4749999999999996</v>
      </c>
      <c r="G32" s="51">
        <v>2.2125000000000004</v>
      </c>
      <c r="H32" s="53">
        <v>1</v>
      </c>
      <c r="I32" s="53">
        <v>0.125</v>
      </c>
    </row>
    <row r="33" spans="1:25">
      <c r="A33" s="344">
        <v>41030</v>
      </c>
      <c r="B33" s="345">
        <v>41030</v>
      </c>
      <c r="C33" s="53">
        <v>5.375</v>
      </c>
      <c r="D33" s="51">
        <v>1.9375</v>
      </c>
      <c r="E33" s="51">
        <v>0.52500000000000036</v>
      </c>
      <c r="F33" s="51">
        <v>4.4749999999999996</v>
      </c>
      <c r="G33" s="51">
        <v>1.5875000000000004</v>
      </c>
      <c r="H33" s="53">
        <v>1</v>
      </c>
      <c r="I33" s="53">
        <v>0.125</v>
      </c>
      <c r="L33" s="15" t="s">
        <v>829</v>
      </c>
      <c r="M33" s="15"/>
      <c r="N33" s="15"/>
      <c r="O33" s="15"/>
      <c r="P33" s="15"/>
      <c r="Q33" s="15"/>
      <c r="R33" s="15"/>
      <c r="S33" s="15"/>
      <c r="T33" s="15"/>
      <c r="U33" s="15"/>
      <c r="V33" s="15"/>
      <c r="W33" s="15"/>
      <c r="X33" s="15"/>
      <c r="Y33" s="15"/>
    </row>
    <row r="34" spans="1:25">
      <c r="A34" s="344">
        <v>41061</v>
      </c>
      <c r="B34" s="345">
        <v>41061</v>
      </c>
      <c r="C34" s="53">
        <v>5.125</v>
      </c>
      <c r="D34" s="51">
        <v>1.75</v>
      </c>
      <c r="E34" s="51">
        <v>0.52500000000000036</v>
      </c>
      <c r="F34" s="51">
        <v>4.4749999999999996</v>
      </c>
      <c r="G34" s="51">
        <v>1.7750000000000004</v>
      </c>
      <c r="H34" s="53">
        <v>1</v>
      </c>
      <c r="I34" s="53">
        <v>0.125</v>
      </c>
      <c r="L34" s="429" t="s">
        <v>830</v>
      </c>
      <c r="M34" s="429"/>
      <c r="N34" s="429"/>
      <c r="O34" s="429"/>
      <c r="P34" s="429"/>
      <c r="Q34" s="429"/>
      <c r="R34" s="429"/>
      <c r="S34" s="429"/>
      <c r="T34" s="429"/>
      <c r="U34" s="429"/>
      <c r="V34" s="429"/>
      <c r="W34" s="429"/>
      <c r="X34" s="429"/>
      <c r="Y34" s="429"/>
    </row>
    <row r="35" spans="1:25">
      <c r="A35" s="344">
        <v>41091</v>
      </c>
      <c r="B35" s="345">
        <v>41091</v>
      </c>
      <c r="C35" s="53">
        <v>5.125</v>
      </c>
      <c r="D35" s="51">
        <v>1.75</v>
      </c>
      <c r="E35" s="51">
        <v>0.52500000000000036</v>
      </c>
      <c r="F35" s="51">
        <v>4.4749999999999996</v>
      </c>
      <c r="G35" s="51">
        <v>1.3249999999999993</v>
      </c>
      <c r="H35" s="53">
        <v>0.75</v>
      </c>
      <c r="I35" s="53">
        <v>0.125</v>
      </c>
      <c r="L35" s="429"/>
      <c r="M35" s="429"/>
      <c r="N35" s="429"/>
      <c r="O35" s="429"/>
      <c r="P35" s="429"/>
      <c r="Q35" s="429"/>
      <c r="R35" s="429"/>
      <c r="S35" s="429"/>
      <c r="T35" s="429"/>
      <c r="U35" s="429"/>
      <c r="V35" s="429"/>
      <c r="W35" s="429"/>
      <c r="X35" s="429"/>
      <c r="Y35" s="429"/>
    </row>
    <row r="36" spans="1:25">
      <c r="A36" s="344">
        <v>41122</v>
      </c>
      <c r="B36" s="345">
        <v>41122</v>
      </c>
      <c r="C36" s="53">
        <v>5</v>
      </c>
      <c r="D36" s="51">
        <v>1.625</v>
      </c>
      <c r="E36" s="51">
        <v>0.52500000000000036</v>
      </c>
      <c r="F36" s="51">
        <v>4.4749999999999996</v>
      </c>
      <c r="G36" s="51">
        <v>1</v>
      </c>
      <c r="H36" s="53">
        <v>0.75</v>
      </c>
      <c r="I36" s="53">
        <v>0.125</v>
      </c>
    </row>
    <row r="37" spans="1:25">
      <c r="A37" s="344">
        <v>41153</v>
      </c>
      <c r="B37" s="345">
        <v>41153</v>
      </c>
      <c r="C37" s="53">
        <v>5</v>
      </c>
      <c r="D37" s="51">
        <v>1.6875</v>
      </c>
      <c r="E37" s="51">
        <v>0.33750000000000036</v>
      </c>
      <c r="F37" s="51">
        <v>4.4749999999999996</v>
      </c>
      <c r="G37" s="51">
        <v>1.125</v>
      </c>
      <c r="H37" s="53">
        <v>0.75</v>
      </c>
      <c r="I37" s="53">
        <v>0.125</v>
      </c>
    </row>
    <row r="38" spans="1:25">
      <c r="A38" s="344">
        <v>41183</v>
      </c>
      <c r="B38" s="345">
        <v>41183</v>
      </c>
      <c r="C38" s="53">
        <v>5</v>
      </c>
      <c r="D38" s="51">
        <v>1.6875</v>
      </c>
      <c r="E38" s="51">
        <v>0.33750000000000036</v>
      </c>
      <c r="F38" s="51">
        <v>4.4749999999999996</v>
      </c>
      <c r="G38" s="51">
        <v>0.92499999999999893</v>
      </c>
      <c r="H38" s="53">
        <v>0.75</v>
      </c>
      <c r="I38" s="53">
        <v>0.125</v>
      </c>
    </row>
    <row r="39" spans="1:25">
      <c r="A39" s="344">
        <v>41214</v>
      </c>
      <c r="B39" s="345">
        <v>41214</v>
      </c>
      <c r="C39" s="53">
        <v>5</v>
      </c>
      <c r="D39" s="51">
        <v>1.6875</v>
      </c>
      <c r="E39" s="51">
        <v>0.33750000000000036</v>
      </c>
      <c r="F39" s="51">
        <v>4.4749999999999996</v>
      </c>
      <c r="G39" s="51">
        <v>0.92499999999999893</v>
      </c>
      <c r="H39" s="53">
        <v>0.75</v>
      </c>
      <c r="I39" s="53">
        <v>0.125</v>
      </c>
    </row>
    <row r="40" spans="1:25">
      <c r="A40" s="344">
        <v>41244</v>
      </c>
      <c r="B40" s="345">
        <v>41244</v>
      </c>
      <c r="C40" s="53">
        <v>5</v>
      </c>
      <c r="D40" s="51">
        <v>1.875</v>
      </c>
      <c r="E40" s="51">
        <v>0.15000000000000036</v>
      </c>
      <c r="F40" s="51">
        <v>4.4749999999999996</v>
      </c>
      <c r="G40" s="51">
        <v>0.94999999999999929</v>
      </c>
      <c r="H40" s="53">
        <v>0.75</v>
      </c>
      <c r="I40" s="53">
        <v>0.125</v>
      </c>
    </row>
    <row r="41" spans="1:25">
      <c r="A41" s="344">
        <v>41275</v>
      </c>
      <c r="B41" s="345">
        <v>41275</v>
      </c>
      <c r="C41" s="53">
        <v>5</v>
      </c>
      <c r="D41" s="51">
        <v>1.5</v>
      </c>
      <c r="E41" s="51">
        <v>0.25</v>
      </c>
      <c r="F41" s="51">
        <v>4.5</v>
      </c>
      <c r="G41" s="51">
        <v>1</v>
      </c>
      <c r="H41" s="53">
        <v>0.75</v>
      </c>
      <c r="I41" s="53">
        <v>0.125</v>
      </c>
    </row>
    <row r="42" spans="1:25">
      <c r="A42" s="344">
        <v>41306</v>
      </c>
      <c r="B42" s="345">
        <v>41306</v>
      </c>
      <c r="C42" s="53">
        <v>5</v>
      </c>
      <c r="D42" s="51">
        <v>1.5</v>
      </c>
      <c r="E42" s="51">
        <v>0.5</v>
      </c>
      <c r="F42" s="51">
        <v>4.25</v>
      </c>
      <c r="G42" s="51">
        <v>1</v>
      </c>
      <c r="H42" s="53">
        <v>0.75</v>
      </c>
      <c r="I42" s="53">
        <v>0.125</v>
      </c>
    </row>
    <row r="43" spans="1:25">
      <c r="A43" s="344">
        <v>41334</v>
      </c>
      <c r="B43" s="345">
        <v>41334</v>
      </c>
      <c r="C43" s="53">
        <v>5</v>
      </c>
      <c r="D43" s="51">
        <v>1.625</v>
      </c>
      <c r="E43" s="51">
        <v>0.625</v>
      </c>
      <c r="F43" s="51">
        <v>4</v>
      </c>
      <c r="G43" s="51">
        <v>1</v>
      </c>
      <c r="H43" s="53">
        <v>0.75</v>
      </c>
      <c r="I43" s="53">
        <v>0.125</v>
      </c>
    </row>
    <row r="44" spans="1:25">
      <c r="A44" s="344">
        <v>41365</v>
      </c>
      <c r="B44" s="345">
        <v>41365</v>
      </c>
      <c r="C44" s="53">
        <v>5</v>
      </c>
      <c r="D44" s="51">
        <v>1.625</v>
      </c>
      <c r="E44" s="51">
        <v>0.625</v>
      </c>
      <c r="F44" s="51">
        <v>4</v>
      </c>
      <c r="G44" s="51">
        <v>1.25</v>
      </c>
      <c r="H44" s="53">
        <v>0.75</v>
      </c>
      <c r="I44" s="53">
        <v>0.125</v>
      </c>
    </row>
    <row r="45" spans="1:25">
      <c r="A45" s="344">
        <v>41395</v>
      </c>
      <c r="B45" s="345">
        <v>41395</v>
      </c>
      <c r="C45" s="53">
        <v>5</v>
      </c>
      <c r="D45" s="51">
        <v>1.625</v>
      </c>
      <c r="E45" s="51">
        <v>0.625</v>
      </c>
      <c r="F45" s="51">
        <v>4</v>
      </c>
      <c r="G45" s="51">
        <v>1.75</v>
      </c>
      <c r="H45" s="53">
        <v>0.5</v>
      </c>
      <c r="I45" s="53">
        <v>0.125</v>
      </c>
    </row>
    <row r="46" spans="1:25">
      <c r="A46" s="344">
        <v>41426</v>
      </c>
      <c r="B46" s="345">
        <v>41426</v>
      </c>
      <c r="C46" s="53">
        <v>5</v>
      </c>
      <c r="D46" s="51">
        <v>2.125</v>
      </c>
      <c r="E46" s="51">
        <v>0.125</v>
      </c>
      <c r="F46" s="51">
        <v>4</v>
      </c>
      <c r="G46" s="51">
        <v>1.75</v>
      </c>
      <c r="H46" s="53">
        <v>0.5</v>
      </c>
      <c r="I46" s="53">
        <v>0.125</v>
      </c>
    </row>
    <row r="47" spans="1:25">
      <c r="A47" s="344">
        <v>41456</v>
      </c>
      <c r="B47" s="345">
        <v>41456</v>
      </c>
      <c r="C47" s="53">
        <v>4.625</v>
      </c>
      <c r="D47" s="51">
        <v>1.375</v>
      </c>
      <c r="E47" s="51">
        <v>0.13750000000000018</v>
      </c>
      <c r="F47" s="51">
        <v>3.9249999999999998</v>
      </c>
      <c r="G47" s="51">
        <v>1.7124999999999995</v>
      </c>
      <c r="H47" s="53">
        <v>0.5</v>
      </c>
      <c r="I47" s="53">
        <v>0.125</v>
      </c>
    </row>
    <row r="48" spans="1:25">
      <c r="A48" s="344">
        <v>41487</v>
      </c>
      <c r="B48" s="345">
        <v>41487</v>
      </c>
      <c r="C48" s="53">
        <v>4.625</v>
      </c>
      <c r="D48" s="51">
        <v>1.375</v>
      </c>
      <c r="E48" s="51">
        <v>0.13750000000000018</v>
      </c>
      <c r="F48" s="51">
        <v>3.9249999999999998</v>
      </c>
      <c r="G48" s="51">
        <v>1.7624999999999993</v>
      </c>
      <c r="H48" s="53">
        <v>0.5</v>
      </c>
      <c r="I48" s="53">
        <v>0.125</v>
      </c>
    </row>
    <row r="49" spans="1:9">
      <c r="A49" s="344">
        <v>41518</v>
      </c>
      <c r="B49" s="345">
        <v>41518</v>
      </c>
      <c r="C49" s="53">
        <v>5.125</v>
      </c>
      <c r="D49" s="51">
        <v>2</v>
      </c>
      <c r="E49" s="51">
        <v>0.36249999999999982</v>
      </c>
      <c r="F49" s="51">
        <v>3.7</v>
      </c>
      <c r="G49" s="51">
        <v>1.1374999999999993</v>
      </c>
      <c r="H49" s="53">
        <v>0.5</v>
      </c>
      <c r="I49" s="53">
        <v>0.125</v>
      </c>
    </row>
    <row r="50" spans="1:9">
      <c r="A50" s="344">
        <v>41548</v>
      </c>
      <c r="B50" s="345">
        <v>41548</v>
      </c>
      <c r="C50" s="53">
        <v>4.875</v>
      </c>
      <c r="D50" s="51">
        <v>2</v>
      </c>
      <c r="E50" s="51">
        <v>0.58749999999999991</v>
      </c>
      <c r="F50" s="51">
        <v>3.4750000000000001</v>
      </c>
      <c r="G50" s="51">
        <v>1.1874999999999991</v>
      </c>
      <c r="H50" s="53">
        <v>0.5</v>
      </c>
      <c r="I50" s="53">
        <v>0.125</v>
      </c>
    </row>
    <row r="51" spans="1:9">
      <c r="A51" s="344">
        <v>41579</v>
      </c>
      <c r="B51" s="345">
        <v>41579</v>
      </c>
      <c r="C51" s="53">
        <v>4.75</v>
      </c>
      <c r="D51" s="51">
        <v>2.0625</v>
      </c>
      <c r="E51" s="51">
        <v>0.52499999999999991</v>
      </c>
      <c r="F51" s="51">
        <v>3.4750000000000001</v>
      </c>
      <c r="G51" s="51">
        <v>1.2374999999999989</v>
      </c>
      <c r="H51" s="53">
        <v>0.25</v>
      </c>
      <c r="I51" s="53">
        <v>0.125</v>
      </c>
    </row>
    <row r="52" spans="1:9">
      <c r="A52" s="344">
        <v>41609</v>
      </c>
      <c r="B52" s="345">
        <v>41609</v>
      </c>
      <c r="C52" s="53">
        <v>4.75</v>
      </c>
      <c r="D52" s="51">
        <v>2.375</v>
      </c>
      <c r="E52" s="51">
        <v>0.33749999999999991</v>
      </c>
      <c r="F52" s="51">
        <v>3.4750000000000001</v>
      </c>
      <c r="G52" s="51">
        <v>1.1124999999999989</v>
      </c>
      <c r="H52" s="53">
        <v>0.25</v>
      </c>
      <c r="I52" s="53">
        <v>0.125</v>
      </c>
    </row>
    <row r="53" spans="1:9">
      <c r="A53" s="344">
        <v>41640</v>
      </c>
      <c r="B53" s="345">
        <v>41640</v>
      </c>
      <c r="C53" s="53">
        <v>4.75</v>
      </c>
      <c r="D53" s="51">
        <v>2.625</v>
      </c>
      <c r="E53" s="51">
        <v>0.33749999999999991</v>
      </c>
      <c r="F53" s="51">
        <v>3.4750000000000001</v>
      </c>
      <c r="G53" s="51">
        <v>0.91249999999999876</v>
      </c>
      <c r="H53" s="53">
        <v>0.25</v>
      </c>
      <c r="I53" s="53">
        <v>0.125</v>
      </c>
    </row>
    <row r="54" spans="1:9">
      <c r="A54" s="344">
        <v>41671</v>
      </c>
      <c r="B54" s="345">
        <v>41671</v>
      </c>
      <c r="C54" s="53">
        <v>4.625</v>
      </c>
      <c r="D54" s="51">
        <v>2.8125</v>
      </c>
      <c r="E54" s="51">
        <v>0.33749999999999991</v>
      </c>
      <c r="F54" s="51">
        <v>3.4750000000000001</v>
      </c>
      <c r="G54" s="51">
        <v>0.74999999999999822</v>
      </c>
      <c r="H54" s="53">
        <v>0.25</v>
      </c>
      <c r="I54" s="53">
        <v>0.125</v>
      </c>
    </row>
    <row r="55" spans="1:9">
      <c r="A55" s="344">
        <v>41699</v>
      </c>
      <c r="B55" s="345">
        <v>41699</v>
      </c>
      <c r="C55" s="53">
        <v>4.75</v>
      </c>
      <c r="D55" s="51">
        <v>2.625</v>
      </c>
      <c r="E55" s="51">
        <v>0.52499999999999991</v>
      </c>
      <c r="F55" s="51">
        <v>3.4750000000000001</v>
      </c>
      <c r="G55" s="51">
        <v>0.74999999999999822</v>
      </c>
      <c r="H55" s="53">
        <v>0.25</v>
      </c>
      <c r="I55" s="53">
        <v>0.125</v>
      </c>
    </row>
    <row r="56" spans="1:9">
      <c r="A56" s="344">
        <v>41730</v>
      </c>
      <c r="B56" s="345">
        <v>41730</v>
      </c>
      <c r="C56" s="53">
        <v>4.75</v>
      </c>
      <c r="D56" s="51">
        <v>2.625</v>
      </c>
      <c r="E56" s="51">
        <v>0.52499999999999991</v>
      </c>
      <c r="F56" s="51">
        <v>3.4750000000000001</v>
      </c>
      <c r="G56" s="51">
        <v>0.77499999999999858</v>
      </c>
      <c r="H56" s="53">
        <v>0.25</v>
      </c>
      <c r="I56" s="53">
        <v>0.125</v>
      </c>
    </row>
    <row r="57" spans="1:9">
      <c r="A57" s="344">
        <v>41760</v>
      </c>
      <c r="B57" s="345">
        <v>41760</v>
      </c>
      <c r="C57" s="53">
        <v>5</v>
      </c>
      <c r="D57" s="51">
        <v>2.625</v>
      </c>
      <c r="E57" s="51">
        <v>0.5</v>
      </c>
      <c r="F57" s="51">
        <v>3.5</v>
      </c>
      <c r="G57" s="51">
        <v>0.77499999999999858</v>
      </c>
      <c r="H57" s="53">
        <v>0.25</v>
      </c>
      <c r="I57" s="53">
        <v>0.125</v>
      </c>
    </row>
    <row r="58" spans="1:9">
      <c r="A58" s="344">
        <v>41791</v>
      </c>
      <c r="B58" s="345">
        <v>41791</v>
      </c>
      <c r="C58" s="53">
        <v>5</v>
      </c>
      <c r="D58" s="51">
        <v>2.625</v>
      </c>
      <c r="E58" s="51">
        <v>0.54999999999999982</v>
      </c>
      <c r="F58" s="51">
        <v>3.45</v>
      </c>
      <c r="G58" s="51">
        <v>0.77499999999999858</v>
      </c>
      <c r="H58" s="53">
        <v>0.15</v>
      </c>
      <c r="I58" s="53">
        <v>0.125</v>
      </c>
    </row>
    <row r="59" spans="1:9">
      <c r="A59" s="344">
        <v>41821</v>
      </c>
      <c r="B59" s="345">
        <v>41821</v>
      </c>
      <c r="C59" s="53">
        <v>4.875</v>
      </c>
      <c r="D59" s="51">
        <v>2.625</v>
      </c>
      <c r="E59" s="51">
        <v>0.32500000000000018</v>
      </c>
      <c r="F59" s="51">
        <v>3.6749999999999998</v>
      </c>
      <c r="G59" s="51">
        <v>0.77499999999999858</v>
      </c>
      <c r="H59" s="53">
        <v>0.15</v>
      </c>
      <c r="I59" s="53">
        <v>0.125</v>
      </c>
    </row>
    <row r="60" spans="1:9">
      <c r="A60" s="344">
        <v>41852</v>
      </c>
      <c r="B60" s="345">
        <v>41852</v>
      </c>
      <c r="C60" s="53">
        <v>4.875</v>
      </c>
      <c r="D60" s="51">
        <v>2.7524999999999999</v>
      </c>
      <c r="E60" s="51">
        <v>0.42249999999999988</v>
      </c>
      <c r="F60" s="51">
        <v>3.45</v>
      </c>
      <c r="G60" s="51">
        <v>0.77499999999999858</v>
      </c>
      <c r="H60" s="53">
        <v>0.15</v>
      </c>
      <c r="I60" s="53">
        <v>0.125</v>
      </c>
    </row>
    <row r="61" spans="1:9">
      <c r="A61" s="344">
        <v>41883</v>
      </c>
      <c r="B61" s="345">
        <v>41883</v>
      </c>
      <c r="C61" s="53">
        <v>4.875</v>
      </c>
      <c r="D61" s="51">
        <v>2.875</v>
      </c>
      <c r="E61" s="51">
        <v>0.52499999999999991</v>
      </c>
      <c r="F61" s="51">
        <v>3.2250000000000001</v>
      </c>
      <c r="G61" s="51">
        <v>0.77499999999999858</v>
      </c>
      <c r="H61" s="53">
        <v>0.05</v>
      </c>
      <c r="I61" s="53">
        <v>0.125</v>
      </c>
    </row>
    <row r="62" spans="1:9">
      <c r="A62" s="344">
        <v>41913</v>
      </c>
      <c r="B62" s="345">
        <v>41913</v>
      </c>
      <c r="C62" s="53">
        <v>4.875</v>
      </c>
      <c r="D62" s="51">
        <v>2.875</v>
      </c>
      <c r="E62" s="51">
        <v>0.75</v>
      </c>
      <c r="F62" s="51">
        <v>3</v>
      </c>
      <c r="G62" s="51">
        <v>0.79999999999999893</v>
      </c>
      <c r="H62" s="53">
        <v>0.05</v>
      </c>
      <c r="I62" s="53">
        <v>0.125</v>
      </c>
    </row>
    <row r="63" spans="1:9">
      <c r="A63" s="344">
        <v>41944</v>
      </c>
      <c r="B63" s="345">
        <v>41944</v>
      </c>
      <c r="C63" s="53">
        <v>4.875</v>
      </c>
      <c r="D63" s="51">
        <v>3</v>
      </c>
      <c r="E63" s="51">
        <v>0.625</v>
      </c>
      <c r="F63" s="51">
        <v>3</v>
      </c>
      <c r="G63" s="51">
        <v>0.79999999999999893</v>
      </c>
      <c r="H63" s="53">
        <v>0.05</v>
      </c>
      <c r="I63" s="53">
        <v>0.125</v>
      </c>
    </row>
    <row r="64" spans="1:9">
      <c r="A64" s="344">
        <v>41974</v>
      </c>
      <c r="B64" s="345">
        <v>41974</v>
      </c>
      <c r="C64" s="53">
        <v>4.875</v>
      </c>
      <c r="D64" s="51">
        <v>3</v>
      </c>
      <c r="E64" s="51">
        <v>0.625</v>
      </c>
      <c r="F64" s="51">
        <v>3</v>
      </c>
      <c r="G64" s="51">
        <v>0.84999999999999787</v>
      </c>
      <c r="H64" s="53">
        <v>0.05</v>
      </c>
      <c r="I64" s="53">
        <v>0.125</v>
      </c>
    </row>
    <row r="65" spans="1:9">
      <c r="A65" s="344">
        <v>42005</v>
      </c>
      <c r="B65" s="345">
        <v>42005</v>
      </c>
      <c r="C65" s="53">
        <v>4.875</v>
      </c>
      <c r="D65" s="51">
        <v>3.1875</v>
      </c>
      <c r="E65" s="51">
        <v>0.4375</v>
      </c>
      <c r="F65" s="51">
        <v>3</v>
      </c>
      <c r="G65" s="51">
        <v>0.89999999999999858</v>
      </c>
      <c r="H65" s="53">
        <v>0.05</v>
      </c>
      <c r="I65" s="53">
        <v>0.125</v>
      </c>
    </row>
    <row r="66" spans="1:9">
      <c r="A66" s="344">
        <v>42036</v>
      </c>
      <c r="B66" s="345">
        <v>42036</v>
      </c>
      <c r="C66" s="53">
        <v>4.625</v>
      </c>
      <c r="D66" s="51">
        <v>3.3125</v>
      </c>
      <c r="E66" s="51">
        <v>0.3125</v>
      </c>
      <c r="F66" s="51">
        <v>3</v>
      </c>
      <c r="G66" s="51">
        <v>0.67499999999999805</v>
      </c>
      <c r="H66" s="53">
        <v>0.05</v>
      </c>
      <c r="I66" s="53">
        <v>0.125</v>
      </c>
    </row>
    <row r="67" spans="1:9">
      <c r="A67" s="344">
        <v>42064</v>
      </c>
      <c r="B67" s="345">
        <v>42064</v>
      </c>
      <c r="C67" s="53">
        <v>4.5</v>
      </c>
      <c r="D67" s="51">
        <v>3.125</v>
      </c>
      <c r="E67" s="51">
        <v>0.3125</v>
      </c>
      <c r="F67" s="51">
        <v>3</v>
      </c>
      <c r="G67" s="51">
        <v>0.68749999999999822</v>
      </c>
      <c r="H67" s="53">
        <v>0.05</v>
      </c>
      <c r="I67" s="53">
        <v>0.125</v>
      </c>
    </row>
    <row r="68" spans="1:9">
      <c r="A68" s="344">
        <v>42095</v>
      </c>
      <c r="B68" s="345">
        <v>42095</v>
      </c>
      <c r="C68" s="53">
        <v>4.25</v>
      </c>
      <c r="D68" s="51">
        <v>2.8125</v>
      </c>
      <c r="E68" s="51">
        <v>0.3125</v>
      </c>
      <c r="F68" s="51">
        <v>3</v>
      </c>
      <c r="G68" s="51">
        <v>1.0499999999999972</v>
      </c>
      <c r="H68" s="53">
        <v>0.05</v>
      </c>
      <c r="I68" s="53">
        <v>0.125</v>
      </c>
    </row>
    <row r="69" spans="1:9">
      <c r="A69" s="344">
        <v>42125</v>
      </c>
      <c r="B69" s="345">
        <v>42125</v>
      </c>
      <c r="C69" s="53">
        <v>4.125</v>
      </c>
      <c r="D69" s="51">
        <v>2.6875</v>
      </c>
      <c r="E69" s="51">
        <v>0.3125</v>
      </c>
      <c r="F69" s="51">
        <v>3</v>
      </c>
      <c r="G69" s="51">
        <v>1.1749999999999972</v>
      </c>
      <c r="H69" s="53">
        <v>0.05</v>
      </c>
      <c r="I69" s="53">
        <v>0.125</v>
      </c>
    </row>
    <row r="70" spans="1:9">
      <c r="A70" s="344">
        <v>42156</v>
      </c>
      <c r="B70" s="345">
        <v>42156</v>
      </c>
      <c r="C70" s="53">
        <v>4</v>
      </c>
      <c r="D70" s="51">
        <v>2.5</v>
      </c>
      <c r="E70" s="51">
        <v>0.25</v>
      </c>
      <c r="F70" s="51">
        <v>3</v>
      </c>
      <c r="G70" s="51">
        <v>1.4749999999999979</v>
      </c>
      <c r="H70" s="53">
        <v>0.05</v>
      </c>
      <c r="I70" s="53">
        <v>0.125</v>
      </c>
    </row>
    <row r="71" spans="1:9">
      <c r="A71" s="344">
        <v>42186</v>
      </c>
      <c r="B71" s="345">
        <v>42186</v>
      </c>
      <c r="C71" s="53">
        <v>3.875</v>
      </c>
      <c r="D71" s="51">
        <v>2.5</v>
      </c>
      <c r="E71" s="51">
        <v>6.25E-2</v>
      </c>
      <c r="F71" s="51">
        <v>3</v>
      </c>
      <c r="G71" s="51">
        <v>1.4874999999999972</v>
      </c>
      <c r="H71" s="53">
        <v>0.05</v>
      </c>
      <c r="I71" s="53">
        <v>0.125</v>
      </c>
    </row>
    <row r="72" spans="1:9">
      <c r="A72" s="344">
        <v>42217</v>
      </c>
      <c r="B72" s="345">
        <v>42217</v>
      </c>
      <c r="C72" s="53">
        <v>3.875</v>
      </c>
      <c r="D72" s="51">
        <v>2.5</v>
      </c>
      <c r="E72" s="51">
        <v>6.25E-2</v>
      </c>
      <c r="F72" s="51">
        <v>3</v>
      </c>
      <c r="G72" s="51">
        <v>1.4874999999999972</v>
      </c>
      <c r="H72" s="53">
        <v>0.05</v>
      </c>
      <c r="I72" s="53">
        <v>0.125</v>
      </c>
    </row>
    <row r="73" spans="1:9">
      <c r="A73" s="344">
        <v>42248</v>
      </c>
      <c r="B73" s="345">
        <v>42248</v>
      </c>
      <c r="C73" s="53">
        <v>4</v>
      </c>
      <c r="D73" s="51">
        <v>2.5</v>
      </c>
      <c r="E73" s="51">
        <v>6.25E-2</v>
      </c>
      <c r="F73" s="51">
        <v>3</v>
      </c>
      <c r="G73" s="51">
        <v>1.4874999999999972</v>
      </c>
      <c r="H73" s="53">
        <v>0.05</v>
      </c>
      <c r="I73" s="53">
        <v>0.125</v>
      </c>
    </row>
    <row r="74" spans="1:9">
      <c r="A74" s="344">
        <v>42278</v>
      </c>
      <c r="B74" s="345">
        <v>42278</v>
      </c>
      <c r="C74" s="53">
        <v>4.125</v>
      </c>
      <c r="D74" s="51">
        <v>2.5</v>
      </c>
      <c r="E74" s="51">
        <v>0.13750000000000018</v>
      </c>
      <c r="F74" s="51">
        <v>2.9249999999999998</v>
      </c>
      <c r="G74" s="51">
        <v>1.4874999999999972</v>
      </c>
      <c r="H74" s="53">
        <v>0.05</v>
      </c>
      <c r="I74" s="53">
        <v>0.125</v>
      </c>
    </row>
    <row r="75" spans="1:9">
      <c r="A75" s="344">
        <v>42309</v>
      </c>
      <c r="B75" s="345">
        <v>42309</v>
      </c>
      <c r="C75" s="53">
        <v>4.125</v>
      </c>
      <c r="D75" s="51">
        <v>2.5</v>
      </c>
      <c r="E75" s="51">
        <v>0.13750000000000018</v>
      </c>
      <c r="F75" s="51">
        <v>2.9249999999999998</v>
      </c>
      <c r="G75" s="51">
        <v>1.4874999999999972</v>
      </c>
      <c r="H75" s="53">
        <v>0.05</v>
      </c>
      <c r="I75" s="53">
        <v>0.125</v>
      </c>
    </row>
    <row r="76" spans="1:9">
      <c r="A76" s="344">
        <v>42339</v>
      </c>
      <c r="B76" s="345">
        <v>42339</v>
      </c>
      <c r="C76" s="53">
        <v>4.375</v>
      </c>
      <c r="D76" s="51">
        <v>2.375</v>
      </c>
      <c r="E76" s="51">
        <v>0.38750000000000018</v>
      </c>
      <c r="F76" s="51">
        <v>2.9249999999999998</v>
      </c>
      <c r="G76" s="51">
        <v>1.3624999999999972</v>
      </c>
      <c r="H76" s="53">
        <v>0.05</v>
      </c>
      <c r="I76" s="53">
        <v>0.375</v>
      </c>
    </row>
    <row r="77" spans="1:9">
      <c r="A77" s="344">
        <v>42370</v>
      </c>
      <c r="B77" s="345">
        <v>42370</v>
      </c>
      <c r="C77" s="53">
        <v>4.5</v>
      </c>
      <c r="D77" s="51">
        <v>2.5625</v>
      </c>
      <c r="E77" s="51">
        <v>0.4375</v>
      </c>
      <c r="F77" s="51">
        <v>2.875</v>
      </c>
      <c r="G77" s="51">
        <v>1.1749999999999972</v>
      </c>
      <c r="H77" s="53">
        <v>0.05</v>
      </c>
      <c r="I77" s="53">
        <v>0.375</v>
      </c>
    </row>
    <row r="78" spans="1:9">
      <c r="A78" s="344">
        <v>42401</v>
      </c>
      <c r="B78" s="345">
        <v>42401</v>
      </c>
      <c r="C78" s="53">
        <v>4.625</v>
      </c>
      <c r="D78" s="51">
        <v>2.4375</v>
      </c>
      <c r="E78" s="51">
        <v>0.6875</v>
      </c>
      <c r="F78" s="51">
        <v>2.875</v>
      </c>
      <c r="G78" s="51">
        <v>1.0499999999999972</v>
      </c>
      <c r="H78" s="53">
        <v>0.05</v>
      </c>
      <c r="I78" s="53">
        <v>0.375</v>
      </c>
    </row>
    <row r="79" spans="1:9">
      <c r="A79" s="344">
        <v>42430</v>
      </c>
      <c r="B79" s="345">
        <v>42430</v>
      </c>
      <c r="C79" s="53">
        <v>4.625</v>
      </c>
      <c r="D79" s="51">
        <v>2.375</v>
      </c>
      <c r="E79" s="51">
        <v>0.6875</v>
      </c>
      <c r="F79" s="51">
        <v>2.875</v>
      </c>
      <c r="G79" s="51">
        <v>1.1124999999999972</v>
      </c>
      <c r="H79" s="53">
        <v>0</v>
      </c>
      <c r="I79" s="53">
        <v>0.375</v>
      </c>
    </row>
    <row r="80" spans="1:9">
      <c r="A80" s="344">
        <v>42461</v>
      </c>
      <c r="B80" s="345">
        <v>42461</v>
      </c>
      <c r="C80" s="53">
        <v>4.625</v>
      </c>
      <c r="D80" s="51">
        <v>2.375</v>
      </c>
      <c r="E80" s="51">
        <v>0.6875</v>
      </c>
      <c r="F80" s="51">
        <v>2.875</v>
      </c>
      <c r="G80" s="51">
        <v>1.3374999999999968</v>
      </c>
      <c r="H80" s="53">
        <v>0</v>
      </c>
      <c r="I80" s="53">
        <v>0.375</v>
      </c>
    </row>
    <row r="81" spans="1:9">
      <c r="A81" s="344">
        <v>42491</v>
      </c>
      <c r="B81" s="345">
        <v>42491</v>
      </c>
      <c r="C81" s="53">
        <v>4.625</v>
      </c>
      <c r="D81" s="51">
        <v>2.1875</v>
      </c>
      <c r="E81" s="51">
        <v>0.6875</v>
      </c>
      <c r="F81" s="51">
        <v>2.875</v>
      </c>
      <c r="G81" s="51">
        <v>1.5249999999999968</v>
      </c>
      <c r="H81" s="53">
        <v>0</v>
      </c>
      <c r="I81" s="53">
        <v>0.375</v>
      </c>
    </row>
    <row r="82" spans="1:9">
      <c r="A82" s="344">
        <v>42522</v>
      </c>
      <c r="B82" s="345">
        <v>42522</v>
      </c>
      <c r="C82" s="53">
        <v>4.625</v>
      </c>
      <c r="D82" s="51">
        <v>2</v>
      </c>
      <c r="E82" s="51">
        <v>0.8125</v>
      </c>
      <c r="F82" s="51">
        <v>2.875</v>
      </c>
      <c r="G82" s="51">
        <v>2.0374999999999979</v>
      </c>
      <c r="H82" s="53">
        <v>0</v>
      </c>
      <c r="I82" s="53">
        <v>0.375</v>
      </c>
    </row>
    <row r="83" spans="1:9">
      <c r="A83" s="344">
        <v>42552</v>
      </c>
      <c r="B83" s="345">
        <v>42552</v>
      </c>
      <c r="C83" s="53">
        <v>4.625</v>
      </c>
      <c r="D83" s="51">
        <v>1.8125</v>
      </c>
      <c r="E83" s="51">
        <v>0.8125</v>
      </c>
      <c r="F83" s="51">
        <v>2.875</v>
      </c>
      <c r="G83" s="51">
        <v>2.6749999999999972</v>
      </c>
      <c r="H83" s="53">
        <v>0</v>
      </c>
      <c r="I83" s="53">
        <v>0.375</v>
      </c>
    </row>
    <row r="84" spans="1:9">
      <c r="A84" s="344">
        <v>42583</v>
      </c>
      <c r="B84" s="345">
        <v>42583</v>
      </c>
      <c r="C84" s="53">
        <v>4.625</v>
      </c>
      <c r="D84" s="51">
        <v>1.8125</v>
      </c>
      <c r="E84" s="51">
        <v>0.8125</v>
      </c>
      <c r="F84" s="51">
        <v>2.875</v>
      </c>
      <c r="G84" s="51">
        <v>2.8999999999999986</v>
      </c>
      <c r="H84" s="53">
        <v>0</v>
      </c>
      <c r="I84" s="53">
        <v>0.375</v>
      </c>
    </row>
    <row r="85" spans="1:9">
      <c r="A85" s="344">
        <v>42614</v>
      </c>
      <c r="B85" s="345">
        <v>42614</v>
      </c>
      <c r="C85" s="53">
        <v>4.875</v>
      </c>
      <c r="D85" s="51">
        <v>1.8125</v>
      </c>
      <c r="E85" s="51">
        <v>0.8125</v>
      </c>
      <c r="F85" s="51">
        <v>2.875</v>
      </c>
      <c r="G85" s="51">
        <v>2.8999999999999986</v>
      </c>
      <c r="H85" s="53">
        <v>0</v>
      </c>
      <c r="I85" s="53">
        <v>0.375</v>
      </c>
    </row>
    <row r="86" spans="1:9">
      <c r="A86" s="344">
        <v>42644</v>
      </c>
      <c r="B86" s="345">
        <v>42644</v>
      </c>
      <c r="C86" s="53">
        <v>4.875</v>
      </c>
      <c r="D86" s="51">
        <v>1.8125</v>
      </c>
      <c r="E86" s="51">
        <v>0.8125</v>
      </c>
      <c r="F86" s="51">
        <v>2.875</v>
      </c>
      <c r="G86" s="51">
        <v>2.8749999999999982</v>
      </c>
      <c r="H86" s="53">
        <v>0</v>
      </c>
      <c r="I86" s="53">
        <v>0.375</v>
      </c>
    </row>
    <row r="87" spans="1:9">
      <c r="A87" s="344">
        <v>42675</v>
      </c>
      <c r="B87" s="345">
        <v>42675</v>
      </c>
      <c r="C87" s="53">
        <v>5.375</v>
      </c>
      <c r="D87" s="51">
        <v>1.8125</v>
      </c>
      <c r="E87" s="51">
        <v>0.8125</v>
      </c>
      <c r="F87" s="51">
        <v>2.875</v>
      </c>
      <c r="G87" s="51">
        <v>2.8749999999999982</v>
      </c>
      <c r="H87" s="53">
        <v>0</v>
      </c>
      <c r="I87" s="53">
        <v>0.375</v>
      </c>
    </row>
    <row r="88" spans="1:9">
      <c r="A88" s="344">
        <v>42705</v>
      </c>
      <c r="B88" s="345">
        <v>42705</v>
      </c>
      <c r="C88" s="53">
        <v>5.5</v>
      </c>
      <c r="D88" s="51">
        <v>2</v>
      </c>
      <c r="E88" s="51">
        <v>0.8125</v>
      </c>
      <c r="F88" s="51">
        <v>2.875</v>
      </c>
      <c r="G88" s="51">
        <v>2.6624999999999979</v>
      </c>
      <c r="H88" s="53">
        <v>0</v>
      </c>
      <c r="I88" s="53">
        <v>0.625</v>
      </c>
    </row>
    <row r="89" spans="1:9">
      <c r="A89" s="344">
        <v>42736</v>
      </c>
      <c r="B89" s="345">
        <v>42736</v>
      </c>
      <c r="C89" s="53">
        <v>5.5</v>
      </c>
      <c r="D89" s="51">
        <v>2.1875</v>
      </c>
      <c r="E89" s="51">
        <v>0.625</v>
      </c>
      <c r="F89" s="51">
        <v>2.875</v>
      </c>
      <c r="G89" s="51">
        <v>2.3624999999999972</v>
      </c>
      <c r="H89" s="53">
        <v>0</v>
      </c>
      <c r="I89" s="53">
        <v>0.625</v>
      </c>
    </row>
    <row r="90" spans="1:9">
      <c r="A90" s="344">
        <v>42767</v>
      </c>
      <c r="B90" s="345">
        <v>42767</v>
      </c>
      <c r="C90" s="53">
        <v>5.5</v>
      </c>
      <c r="D90" s="51">
        <v>2.5625</v>
      </c>
      <c r="E90" s="51">
        <v>0.625</v>
      </c>
      <c r="F90" s="51">
        <v>2.875</v>
      </c>
      <c r="G90" s="51">
        <v>1.9124999999999979</v>
      </c>
      <c r="H90" s="53">
        <v>0</v>
      </c>
      <c r="I90" s="53">
        <v>0.625</v>
      </c>
    </row>
    <row r="91" spans="1:9">
      <c r="A91" s="344">
        <v>42795</v>
      </c>
      <c r="B91" s="345">
        <v>42795</v>
      </c>
      <c r="C91" s="53">
        <v>5.5</v>
      </c>
      <c r="D91" s="51">
        <v>2.9375</v>
      </c>
      <c r="E91" s="51">
        <v>0.4375</v>
      </c>
      <c r="F91" s="51">
        <v>2.875</v>
      </c>
      <c r="G91" s="51">
        <v>1.4999999999999982</v>
      </c>
      <c r="H91" s="53">
        <v>0</v>
      </c>
      <c r="I91" s="53">
        <v>0.875</v>
      </c>
    </row>
    <row r="92" spans="1:9">
      <c r="A92" s="344">
        <v>42826</v>
      </c>
      <c r="B92" s="345">
        <v>42826</v>
      </c>
      <c r="C92" s="53">
        <v>5.5</v>
      </c>
      <c r="D92" s="51">
        <v>3</v>
      </c>
      <c r="E92" s="51">
        <v>0.58749999999999991</v>
      </c>
      <c r="F92" s="51">
        <v>2.7250000000000001</v>
      </c>
      <c r="G92" s="51">
        <v>1.1124999999999989</v>
      </c>
      <c r="H92" s="53">
        <v>0</v>
      </c>
      <c r="I92" s="53">
        <v>0.875</v>
      </c>
    </row>
    <row r="93" spans="1:9">
      <c r="A93" s="344">
        <v>42856</v>
      </c>
      <c r="B93" s="345">
        <v>42856</v>
      </c>
      <c r="C93" s="53">
        <v>5.5</v>
      </c>
      <c r="D93" s="51">
        <v>2.5</v>
      </c>
      <c r="E93" s="51">
        <v>1.0499999999999998</v>
      </c>
      <c r="F93" s="51">
        <v>2.95</v>
      </c>
      <c r="G93" s="51">
        <v>0.92499999999999893</v>
      </c>
      <c r="H93" s="53">
        <v>0</v>
      </c>
      <c r="I93" s="53">
        <v>0.875</v>
      </c>
    </row>
    <row r="94" spans="1:9">
      <c r="A94" s="344">
        <v>42887</v>
      </c>
      <c r="B94" s="345">
        <v>42887</v>
      </c>
      <c r="C94" s="53">
        <v>5.5</v>
      </c>
      <c r="D94" s="51">
        <v>2</v>
      </c>
      <c r="E94" s="51">
        <v>1.1749999999999998</v>
      </c>
      <c r="F94" s="51">
        <v>2.95</v>
      </c>
      <c r="G94" s="51">
        <v>1.1999999999999993</v>
      </c>
      <c r="H94" s="53">
        <v>0</v>
      </c>
      <c r="I94" s="53">
        <v>1.125</v>
      </c>
    </row>
    <row r="95" spans="1:9">
      <c r="A95" s="344">
        <v>42917</v>
      </c>
      <c r="B95" s="345">
        <v>42917</v>
      </c>
      <c r="C95" s="53">
        <v>5.5</v>
      </c>
      <c r="D95" s="51">
        <v>2.25</v>
      </c>
      <c r="E95" s="51">
        <v>0.75</v>
      </c>
      <c r="F95" s="51">
        <v>3</v>
      </c>
      <c r="G95" s="51">
        <v>1</v>
      </c>
      <c r="H95" s="53">
        <v>0</v>
      </c>
      <c r="I95" s="53">
        <v>1.125</v>
      </c>
    </row>
    <row r="96" spans="1:9">
      <c r="A96" s="344">
        <v>42948</v>
      </c>
      <c r="B96" s="345">
        <v>42948</v>
      </c>
      <c r="C96" s="53">
        <v>5.25</v>
      </c>
      <c r="D96" s="51">
        <v>1.875</v>
      </c>
      <c r="E96" s="51">
        <v>0.625</v>
      </c>
      <c r="F96" s="51">
        <v>3</v>
      </c>
      <c r="G96" s="51">
        <v>1.5</v>
      </c>
      <c r="H96" s="53">
        <v>0</v>
      </c>
      <c r="I96" s="53">
        <v>1.125</v>
      </c>
    </row>
    <row r="97" spans="1:9">
      <c r="A97" s="344">
        <v>42979</v>
      </c>
      <c r="B97" s="345">
        <v>42979</v>
      </c>
      <c r="C97" s="53">
        <v>5.25</v>
      </c>
      <c r="D97" s="51">
        <v>1.875</v>
      </c>
      <c r="E97" s="51">
        <v>0.5</v>
      </c>
      <c r="F97" s="51">
        <v>3</v>
      </c>
      <c r="G97" s="51">
        <v>1.625</v>
      </c>
      <c r="H97" s="53">
        <v>0</v>
      </c>
      <c r="I97" s="53">
        <v>1.125</v>
      </c>
    </row>
    <row r="98" spans="1:9">
      <c r="A98" s="344">
        <v>43009</v>
      </c>
      <c r="B98" s="345">
        <v>43009</v>
      </c>
      <c r="C98" s="53">
        <v>5.25</v>
      </c>
      <c r="D98" s="51">
        <v>1.875</v>
      </c>
      <c r="E98" s="51">
        <v>0.5</v>
      </c>
      <c r="F98" s="51">
        <v>3</v>
      </c>
      <c r="G98" s="51">
        <v>1.625</v>
      </c>
      <c r="H98" s="53">
        <v>0</v>
      </c>
      <c r="I98" s="53">
        <v>1.125</v>
      </c>
    </row>
    <row r="99" spans="1:9">
      <c r="A99" s="344">
        <v>43040</v>
      </c>
      <c r="B99" s="345">
        <v>43040</v>
      </c>
      <c r="C99" s="53">
        <v>5</v>
      </c>
      <c r="D99" s="51">
        <v>2</v>
      </c>
      <c r="E99" s="51">
        <v>0.625</v>
      </c>
      <c r="F99" s="51">
        <v>2.75</v>
      </c>
      <c r="G99" s="51">
        <v>1.625</v>
      </c>
      <c r="H99" s="53">
        <v>0</v>
      </c>
      <c r="I99" s="53">
        <v>1.125</v>
      </c>
    </row>
    <row r="100" spans="1:9">
      <c r="A100" s="344">
        <v>43070</v>
      </c>
      <c r="B100" s="345">
        <v>43070</v>
      </c>
      <c r="C100" s="53">
        <v>4.75</v>
      </c>
      <c r="D100" s="51">
        <v>2</v>
      </c>
      <c r="E100" s="51">
        <v>0.625</v>
      </c>
      <c r="F100" s="51">
        <v>2.75</v>
      </c>
      <c r="G100" s="51">
        <v>1.625</v>
      </c>
      <c r="H100" s="53">
        <v>0</v>
      </c>
      <c r="I100" s="53">
        <v>1.375</v>
      </c>
    </row>
    <row r="101" spans="1:9">
      <c r="A101" s="344">
        <v>43101</v>
      </c>
      <c r="B101" s="345">
        <v>43101</v>
      </c>
      <c r="C101" s="53">
        <v>4.75</v>
      </c>
      <c r="D101" s="51">
        <v>2.375</v>
      </c>
      <c r="E101" s="51">
        <v>0.25</v>
      </c>
      <c r="F101" s="51">
        <v>2.75</v>
      </c>
      <c r="G101" s="51">
        <v>1.625</v>
      </c>
      <c r="H101" s="53">
        <v>0</v>
      </c>
      <c r="I101" s="53">
        <v>1.375</v>
      </c>
    </row>
    <row r="102" spans="1:9">
      <c r="A102" s="344">
        <v>43132</v>
      </c>
      <c r="B102" s="345">
        <v>43132</v>
      </c>
      <c r="C102" s="53">
        <v>5</v>
      </c>
      <c r="D102" s="51">
        <v>2.5</v>
      </c>
      <c r="E102" s="51">
        <v>0.125</v>
      </c>
      <c r="F102" s="51">
        <v>2.75</v>
      </c>
      <c r="G102" s="51">
        <v>1.375</v>
      </c>
      <c r="H102" s="53">
        <v>0</v>
      </c>
      <c r="I102" s="53">
        <v>1.375</v>
      </c>
    </row>
    <row r="103" spans="1:9">
      <c r="A103" s="344">
        <v>43160</v>
      </c>
      <c r="B103" s="345">
        <v>43160</v>
      </c>
      <c r="C103" s="53">
        <v>5</v>
      </c>
      <c r="D103" s="51">
        <v>2.625</v>
      </c>
      <c r="E103" s="51">
        <v>0</v>
      </c>
      <c r="F103" s="51">
        <v>2.75</v>
      </c>
      <c r="G103" s="51">
        <v>1.125</v>
      </c>
      <c r="H103" s="53">
        <v>0</v>
      </c>
      <c r="I103" s="53">
        <v>1.625</v>
      </c>
    </row>
    <row r="104" spans="1:9">
      <c r="A104" s="344">
        <v>43191</v>
      </c>
      <c r="B104" s="345">
        <v>43191</v>
      </c>
      <c r="C104" s="53">
        <v>5</v>
      </c>
      <c r="D104" s="51">
        <v>2.625</v>
      </c>
      <c r="E104" s="51">
        <v>0</v>
      </c>
      <c r="F104" s="51">
        <v>2.75</v>
      </c>
      <c r="G104" s="51">
        <v>1.125</v>
      </c>
      <c r="H104" s="53">
        <v>0</v>
      </c>
      <c r="I104" s="53">
        <v>1.625</v>
      </c>
    </row>
    <row r="105" spans="1:9">
      <c r="A105" s="344">
        <v>43221</v>
      </c>
      <c r="B105" s="345">
        <v>43221</v>
      </c>
      <c r="C105" s="53">
        <v>5</v>
      </c>
      <c r="D105" s="51">
        <v>2.625</v>
      </c>
      <c r="E105" s="51">
        <v>0.25</v>
      </c>
      <c r="F105" s="51">
        <v>2.5</v>
      </c>
      <c r="G105" s="51">
        <v>1.125</v>
      </c>
      <c r="H105" s="53">
        <v>0</v>
      </c>
      <c r="I105" s="53">
        <v>1.625</v>
      </c>
    </row>
    <row r="106" spans="1:9">
      <c r="A106" s="344">
        <v>43252</v>
      </c>
      <c r="B106" s="345">
        <v>43252</v>
      </c>
      <c r="C106" s="53">
        <v>5</v>
      </c>
      <c r="D106" s="51">
        <v>2.625</v>
      </c>
      <c r="E106" s="51">
        <v>0.25</v>
      </c>
      <c r="F106" s="51">
        <v>2.5</v>
      </c>
      <c r="G106" s="51">
        <v>1.125</v>
      </c>
      <c r="H106" s="53">
        <v>0</v>
      </c>
      <c r="I106" s="53">
        <v>1.875</v>
      </c>
    </row>
    <row r="107" spans="1:9">
      <c r="A107" s="344">
        <v>43282</v>
      </c>
      <c r="B107" s="345">
        <v>43282</v>
      </c>
      <c r="C107" s="53">
        <v>5</v>
      </c>
      <c r="D107" s="51">
        <v>2.625</v>
      </c>
      <c r="E107" s="51">
        <v>0.25</v>
      </c>
      <c r="F107" s="51">
        <v>2.5</v>
      </c>
      <c r="G107" s="51">
        <v>1.125</v>
      </c>
      <c r="H107" s="53">
        <v>0</v>
      </c>
      <c r="I107" s="53">
        <v>1.875</v>
      </c>
    </row>
    <row r="108" spans="1:9">
      <c r="A108" s="344">
        <v>43313</v>
      </c>
      <c r="B108" s="345">
        <v>43313</v>
      </c>
      <c r="C108" s="53">
        <v>5</v>
      </c>
      <c r="D108" s="51">
        <v>2.75</v>
      </c>
      <c r="E108" s="51">
        <v>0.25</v>
      </c>
      <c r="F108" s="51">
        <v>2.5</v>
      </c>
      <c r="G108" s="51">
        <v>1</v>
      </c>
      <c r="H108" s="53">
        <v>0</v>
      </c>
      <c r="I108" s="53">
        <v>1.875</v>
      </c>
    </row>
    <row r="109" spans="1:9">
      <c r="A109" s="344">
        <v>43344</v>
      </c>
      <c r="B109" s="345">
        <v>43344</v>
      </c>
      <c r="C109" s="53">
        <v>5</v>
      </c>
      <c r="D109" s="51">
        <v>2.75</v>
      </c>
      <c r="E109" s="51">
        <v>0.25</v>
      </c>
      <c r="F109" s="51">
        <v>2.5</v>
      </c>
      <c r="G109" s="51">
        <v>1</v>
      </c>
      <c r="H109" s="53">
        <v>0</v>
      </c>
      <c r="I109" s="53">
        <v>2.125</v>
      </c>
    </row>
    <row r="110" spans="1:9">
      <c r="A110" s="344">
        <v>43374</v>
      </c>
      <c r="B110" s="345">
        <v>43374</v>
      </c>
      <c r="C110" s="53">
        <v>5</v>
      </c>
      <c r="D110" s="51">
        <v>2.75</v>
      </c>
      <c r="E110" s="51">
        <v>0</v>
      </c>
      <c r="F110" s="51">
        <v>2.75</v>
      </c>
      <c r="G110" s="51">
        <v>1</v>
      </c>
      <c r="H110" s="53">
        <v>0</v>
      </c>
      <c r="I110" s="53">
        <v>2.125</v>
      </c>
    </row>
    <row r="111" spans="1:9">
      <c r="A111" s="344">
        <v>43405</v>
      </c>
      <c r="B111" s="345">
        <v>43405</v>
      </c>
      <c r="C111" s="53">
        <v>5.25</v>
      </c>
      <c r="D111" s="51">
        <v>2.75</v>
      </c>
      <c r="E111" s="51">
        <v>0</v>
      </c>
      <c r="F111" s="51">
        <v>2.75</v>
      </c>
      <c r="G111" s="51">
        <v>1</v>
      </c>
      <c r="H111" s="53">
        <v>0</v>
      </c>
      <c r="I111" s="53">
        <v>2.125</v>
      </c>
    </row>
    <row r="112" spans="1:9">
      <c r="A112" s="344">
        <v>43435</v>
      </c>
      <c r="B112" s="345">
        <v>43435</v>
      </c>
      <c r="C112" s="53">
        <v>5.25</v>
      </c>
      <c r="D112" s="51">
        <v>2.75</v>
      </c>
      <c r="E112" s="51">
        <v>0</v>
      </c>
      <c r="F112" s="51">
        <v>2.75</v>
      </c>
      <c r="G112" s="51">
        <v>1</v>
      </c>
      <c r="H112" s="53">
        <v>0</v>
      </c>
      <c r="I112" s="53">
        <v>2.375</v>
      </c>
    </row>
    <row r="113" spans="1:9">
      <c r="A113" s="344">
        <v>43466</v>
      </c>
      <c r="B113" s="345">
        <v>43466</v>
      </c>
      <c r="C113" s="53">
        <v>5.25</v>
      </c>
      <c r="D113" s="51">
        <v>2.75</v>
      </c>
      <c r="E113" s="51">
        <v>0.125</v>
      </c>
      <c r="F113" s="51">
        <v>2.75</v>
      </c>
      <c r="G113" s="51">
        <v>0.875</v>
      </c>
      <c r="H113" s="53">
        <v>0</v>
      </c>
      <c r="I113" s="53">
        <v>2.375</v>
      </c>
    </row>
    <row r="114" spans="1:9">
      <c r="A114" s="344">
        <v>43497</v>
      </c>
      <c r="B114" s="345">
        <v>43497</v>
      </c>
      <c r="C114" s="53">
        <v>5</v>
      </c>
      <c r="D114" s="51">
        <v>2.75</v>
      </c>
      <c r="E114" s="51">
        <v>0.125</v>
      </c>
      <c r="F114" s="51">
        <v>2.75</v>
      </c>
      <c r="G114" s="51">
        <v>0.875</v>
      </c>
      <c r="H114" s="53">
        <v>0</v>
      </c>
      <c r="I114" s="53">
        <v>2.375</v>
      </c>
    </row>
    <row r="115" spans="1:9">
      <c r="A115" s="344">
        <v>43525</v>
      </c>
      <c r="B115" s="345">
        <v>43525</v>
      </c>
      <c r="C115" s="53">
        <v>4.75</v>
      </c>
      <c r="D115" s="51">
        <v>2.75</v>
      </c>
      <c r="E115" s="51">
        <v>0.125</v>
      </c>
      <c r="F115" s="51">
        <v>2.75</v>
      </c>
      <c r="G115" s="51">
        <v>0.875</v>
      </c>
      <c r="H115" s="53">
        <v>0</v>
      </c>
      <c r="I115" s="53">
        <v>2.375</v>
      </c>
    </row>
    <row r="116" spans="1:9">
      <c r="A116" s="344">
        <v>43556</v>
      </c>
      <c r="B116" s="345">
        <v>43556</v>
      </c>
      <c r="C116" s="53">
        <v>4.75</v>
      </c>
      <c r="D116" s="51">
        <v>2.75</v>
      </c>
      <c r="E116" s="51">
        <v>0.125</v>
      </c>
      <c r="F116" s="51">
        <v>2.75</v>
      </c>
      <c r="G116" s="51">
        <v>0.875</v>
      </c>
      <c r="H116" s="53">
        <v>0</v>
      </c>
      <c r="I116" s="53">
        <v>2.375</v>
      </c>
    </row>
    <row r="117" spans="1:9">
      <c r="A117" s="344">
        <v>43586</v>
      </c>
      <c r="B117" s="345">
        <v>43586</v>
      </c>
      <c r="C117" s="53">
        <v>4.75</v>
      </c>
      <c r="D117" s="51">
        <v>2.75</v>
      </c>
      <c r="E117" s="51">
        <v>0.125</v>
      </c>
      <c r="F117" s="51">
        <v>2.75</v>
      </c>
      <c r="G117" s="51">
        <v>0.875</v>
      </c>
      <c r="H117" s="53">
        <v>0</v>
      </c>
      <c r="I117" s="53">
        <v>2.375</v>
      </c>
    </row>
    <row r="118" spans="1:9">
      <c r="A118" s="344">
        <v>43617</v>
      </c>
      <c r="B118" s="345">
        <v>43617</v>
      </c>
      <c r="C118" s="53">
        <v>4.5</v>
      </c>
      <c r="D118" s="51">
        <v>2.875</v>
      </c>
      <c r="E118" s="51">
        <v>0.25</v>
      </c>
      <c r="F118" s="51">
        <v>2.5</v>
      </c>
      <c r="G118" s="51">
        <v>0.875</v>
      </c>
      <c r="H118" s="53">
        <v>0</v>
      </c>
      <c r="I118" s="53">
        <v>2.375</v>
      </c>
    </row>
    <row r="119" spans="1:9">
      <c r="A119" s="344">
        <v>43647</v>
      </c>
      <c r="B119" s="345">
        <v>43647</v>
      </c>
      <c r="C119" s="53">
        <v>4.25</v>
      </c>
      <c r="D119" s="51">
        <v>2.625</v>
      </c>
      <c r="E119" s="51">
        <v>0.25</v>
      </c>
      <c r="F119" s="51">
        <v>2.5</v>
      </c>
      <c r="G119" s="51">
        <v>1.125</v>
      </c>
      <c r="H119" s="53">
        <v>0</v>
      </c>
      <c r="I119" s="53">
        <v>2.375</v>
      </c>
    </row>
    <row r="120" spans="1:9">
      <c r="A120" s="344">
        <v>43678</v>
      </c>
      <c r="B120" s="345">
        <v>43678</v>
      </c>
      <c r="C120" s="53">
        <v>4.25</v>
      </c>
      <c r="D120" s="51">
        <v>2.625</v>
      </c>
      <c r="E120" s="51">
        <v>0.125</v>
      </c>
      <c r="F120" s="51">
        <v>2.5</v>
      </c>
      <c r="G120" s="51">
        <v>0.75</v>
      </c>
      <c r="H120" s="53">
        <v>0</v>
      </c>
      <c r="I120" s="53">
        <v>2.125</v>
      </c>
    </row>
    <row r="121" spans="1:9">
      <c r="A121" s="344">
        <v>43709</v>
      </c>
      <c r="B121" s="345">
        <v>43709</v>
      </c>
      <c r="C121" s="53">
        <v>4</v>
      </c>
      <c r="D121" s="51">
        <v>2.375</v>
      </c>
      <c r="E121" s="51">
        <v>0.625</v>
      </c>
      <c r="F121" s="51">
        <v>2</v>
      </c>
      <c r="G121" s="51">
        <v>0.75</v>
      </c>
      <c r="H121" s="53">
        <v>0</v>
      </c>
      <c r="I121" s="53">
        <v>1.875</v>
      </c>
    </row>
    <row r="122" spans="1:9">
      <c r="A122" s="344">
        <v>43739</v>
      </c>
      <c r="B122" s="345">
        <v>43739</v>
      </c>
      <c r="C122" s="53">
        <v>4</v>
      </c>
      <c r="D122" s="51">
        <v>2.125</v>
      </c>
      <c r="E122" s="51">
        <v>0.875</v>
      </c>
      <c r="F122" s="51">
        <v>1.75</v>
      </c>
      <c r="G122" s="51">
        <v>1</v>
      </c>
      <c r="H122" s="53">
        <v>0</v>
      </c>
      <c r="I122" s="53">
        <v>1.625</v>
      </c>
    </row>
    <row r="123" spans="1:9">
      <c r="A123" s="344">
        <v>43770</v>
      </c>
      <c r="B123" s="345">
        <v>43770</v>
      </c>
      <c r="C123" s="53">
        <v>4</v>
      </c>
      <c r="D123" s="51">
        <v>2.25</v>
      </c>
      <c r="E123" s="51">
        <v>0.75</v>
      </c>
      <c r="F123" s="51">
        <v>1.75</v>
      </c>
      <c r="G123" s="51">
        <v>1</v>
      </c>
      <c r="H123" s="53">
        <v>0</v>
      </c>
      <c r="I123" s="53">
        <v>1.625</v>
      </c>
    </row>
    <row r="124" spans="1:9">
      <c r="A124" s="344">
        <v>43800</v>
      </c>
      <c r="B124" s="345">
        <v>43800</v>
      </c>
      <c r="C124" s="53">
        <v>4</v>
      </c>
      <c r="D124" s="51">
        <v>2</v>
      </c>
      <c r="E124" s="51">
        <v>0.75</v>
      </c>
      <c r="F124" s="51">
        <v>1.75</v>
      </c>
      <c r="G124" s="51">
        <v>1</v>
      </c>
      <c r="H124" s="53">
        <v>0</v>
      </c>
      <c r="I124" s="53">
        <v>1.625</v>
      </c>
    </row>
    <row r="125" spans="1:9">
      <c r="A125" s="344">
        <v>43831</v>
      </c>
      <c r="B125" s="345">
        <v>43831</v>
      </c>
      <c r="C125" s="53">
        <v>4</v>
      </c>
      <c r="D125" s="51">
        <v>2.25</v>
      </c>
      <c r="E125" s="51">
        <v>0.5</v>
      </c>
      <c r="F125" s="51">
        <v>1.75</v>
      </c>
      <c r="G125" s="51">
        <v>1</v>
      </c>
      <c r="H125" s="53">
        <v>0</v>
      </c>
      <c r="I125" s="53">
        <v>1.625</v>
      </c>
    </row>
    <row r="126" spans="1:9">
      <c r="A126" s="344">
        <v>43862</v>
      </c>
      <c r="B126" s="345">
        <v>43862</v>
      </c>
      <c r="C126" s="53">
        <v>4</v>
      </c>
      <c r="D126" s="51">
        <v>2.125</v>
      </c>
      <c r="E126" s="51">
        <v>0.5</v>
      </c>
      <c r="F126" s="51">
        <v>1.75</v>
      </c>
      <c r="G126" s="51">
        <v>0.875</v>
      </c>
      <c r="H126" s="53">
        <v>0</v>
      </c>
      <c r="I126" s="53">
        <v>1.625</v>
      </c>
    </row>
    <row r="127" spans="1:9">
      <c r="A127" s="344">
        <v>43891</v>
      </c>
      <c r="B127" s="345">
        <v>43891</v>
      </c>
      <c r="C127" s="53">
        <v>2.25</v>
      </c>
      <c r="D127" s="51">
        <v>2.5</v>
      </c>
      <c r="E127" s="51">
        <v>0.75</v>
      </c>
      <c r="F127" s="51">
        <v>0.5</v>
      </c>
      <c r="G127" s="51">
        <v>0.75</v>
      </c>
      <c r="H127" s="53">
        <v>0</v>
      </c>
      <c r="I127" s="53">
        <v>0.125</v>
      </c>
    </row>
    <row r="128" spans="1:9">
      <c r="A128" s="344">
        <v>43922</v>
      </c>
      <c r="B128" s="345">
        <v>43922</v>
      </c>
      <c r="C128" s="53">
        <v>2</v>
      </c>
      <c r="D128" s="51">
        <v>2.875</v>
      </c>
      <c r="E128" s="51">
        <v>0.375</v>
      </c>
      <c r="F128" s="51">
        <v>0.5</v>
      </c>
      <c r="G128" s="51">
        <v>0.75</v>
      </c>
      <c r="H128" s="53">
        <v>0</v>
      </c>
      <c r="I128" s="53">
        <v>0.125</v>
      </c>
    </row>
    <row r="129" spans="1:9">
      <c r="A129" s="344">
        <v>43952</v>
      </c>
      <c r="B129" s="345">
        <v>43952</v>
      </c>
      <c r="C129" s="53">
        <v>2</v>
      </c>
      <c r="D129" s="51">
        <v>2.5</v>
      </c>
      <c r="E129" s="51">
        <v>0.375</v>
      </c>
      <c r="F129" s="51">
        <v>0.5</v>
      </c>
      <c r="G129" s="51">
        <v>1.125</v>
      </c>
      <c r="H129" s="53">
        <v>0</v>
      </c>
      <c r="I129" s="53">
        <v>0.125</v>
      </c>
    </row>
    <row r="130" spans="1:9">
      <c r="A130" s="344">
        <v>43983</v>
      </c>
      <c r="B130" s="345">
        <v>43983</v>
      </c>
      <c r="C130" s="53">
        <v>1.75</v>
      </c>
      <c r="D130" s="51">
        <v>2.5</v>
      </c>
      <c r="E130" s="51">
        <v>0.125</v>
      </c>
      <c r="F130" s="51">
        <v>0.5</v>
      </c>
      <c r="G130" s="51">
        <v>1.375</v>
      </c>
      <c r="H130" s="53">
        <v>0</v>
      </c>
      <c r="I130" s="53">
        <v>0.125</v>
      </c>
    </row>
    <row r="131" spans="1:9">
      <c r="A131" s="344">
        <v>44013</v>
      </c>
      <c r="B131" s="345">
        <v>44013</v>
      </c>
      <c r="C131" s="53">
        <v>1.75</v>
      </c>
      <c r="D131" s="51">
        <v>2.375</v>
      </c>
      <c r="E131" s="51">
        <v>0.125</v>
      </c>
      <c r="F131" s="51">
        <v>0.5</v>
      </c>
      <c r="G131" s="51">
        <v>1.5</v>
      </c>
      <c r="H131" s="53">
        <v>0</v>
      </c>
      <c r="I131" s="53">
        <v>0.125</v>
      </c>
    </row>
    <row r="132" spans="1:9">
      <c r="A132" s="344">
        <v>44044</v>
      </c>
      <c r="B132" s="345">
        <v>44044</v>
      </c>
      <c r="C132" s="53">
        <v>1.75</v>
      </c>
      <c r="D132" s="51">
        <v>2.25</v>
      </c>
      <c r="E132" s="51">
        <v>0.125</v>
      </c>
      <c r="F132" s="51">
        <v>0.5</v>
      </c>
      <c r="G132" s="51">
        <v>0.875</v>
      </c>
      <c r="H132" s="53">
        <v>0</v>
      </c>
      <c r="I132" s="53">
        <v>0.125</v>
      </c>
    </row>
    <row r="133" spans="1:9">
      <c r="A133" s="344">
        <v>44075</v>
      </c>
      <c r="B133" s="345">
        <v>44075</v>
      </c>
      <c r="C133" s="53">
        <v>1.75</v>
      </c>
      <c r="D133" s="51">
        <v>2.5</v>
      </c>
      <c r="E133" s="51">
        <v>0.1875</v>
      </c>
      <c r="F133" s="51">
        <v>0.5</v>
      </c>
      <c r="G133" s="51">
        <v>1.0125000000000002</v>
      </c>
      <c r="H133" s="53">
        <v>0</v>
      </c>
      <c r="I133" s="53">
        <v>0.125</v>
      </c>
    </row>
    <row r="134" spans="1:9">
      <c r="A134" s="344">
        <v>44105</v>
      </c>
      <c r="B134" s="345">
        <v>44105</v>
      </c>
      <c r="C134" s="53">
        <v>1.75</v>
      </c>
      <c r="D134" s="51">
        <v>2.5</v>
      </c>
      <c r="E134" s="51">
        <v>0.1875</v>
      </c>
      <c r="F134" s="51">
        <v>0.5</v>
      </c>
      <c r="G134" s="51">
        <v>1.0125000000000002</v>
      </c>
      <c r="H134" s="53">
        <v>0</v>
      </c>
      <c r="I134" s="53">
        <v>0.125</v>
      </c>
    </row>
    <row r="135" spans="1:9">
      <c r="A135" s="344">
        <v>44136</v>
      </c>
      <c r="B135" s="345">
        <v>44136</v>
      </c>
      <c r="C135" s="53">
        <v>1.75</v>
      </c>
      <c r="D135" s="51">
        <v>2.5</v>
      </c>
      <c r="E135" s="51">
        <v>0.1875</v>
      </c>
      <c r="F135" s="51">
        <v>0.5</v>
      </c>
      <c r="G135" s="51">
        <v>1.0125000000000002</v>
      </c>
      <c r="H135" s="53">
        <v>0</v>
      </c>
      <c r="I135" s="53">
        <v>0.125</v>
      </c>
    </row>
    <row r="136" spans="1:9">
      <c r="A136" s="344">
        <v>44166</v>
      </c>
      <c r="B136" s="345">
        <v>44166</v>
      </c>
      <c r="C136" s="53">
        <v>1.75</v>
      </c>
      <c r="D136" s="51">
        <v>2.3125</v>
      </c>
      <c r="E136" s="51">
        <v>0.1875</v>
      </c>
      <c r="F136" s="51">
        <v>0.5</v>
      </c>
      <c r="G136" s="51">
        <v>1.125</v>
      </c>
      <c r="H136" s="53">
        <v>0</v>
      </c>
      <c r="I136" s="53">
        <v>0.125</v>
      </c>
    </row>
    <row r="137" spans="1:9">
      <c r="A137" s="344">
        <v>44197</v>
      </c>
      <c r="B137" s="345">
        <v>44197</v>
      </c>
      <c r="C137" s="53">
        <v>1.75</v>
      </c>
      <c r="D137" s="51">
        <v>2.3125</v>
      </c>
      <c r="E137" s="51">
        <v>0.1875</v>
      </c>
      <c r="F137" s="51">
        <v>0.5</v>
      </c>
      <c r="G137" s="51">
        <v>1.125</v>
      </c>
      <c r="H137" s="53">
        <v>0</v>
      </c>
      <c r="I137" s="53">
        <v>0.125</v>
      </c>
    </row>
    <row r="138" spans="1:9">
      <c r="A138" s="344">
        <v>44228</v>
      </c>
      <c r="B138" s="345">
        <v>44228</v>
      </c>
      <c r="C138" s="53">
        <v>1.75</v>
      </c>
      <c r="D138" s="51">
        <v>2.3125</v>
      </c>
      <c r="E138" s="51">
        <v>0.1875</v>
      </c>
      <c r="F138" s="51">
        <v>0.5</v>
      </c>
      <c r="G138" s="51">
        <v>0.90000000000000036</v>
      </c>
      <c r="H138" s="53">
        <v>0</v>
      </c>
      <c r="I138" s="53">
        <v>0.125</v>
      </c>
    </row>
    <row r="139" spans="1:9">
      <c r="A139" s="344">
        <v>44256</v>
      </c>
      <c r="B139" s="345">
        <v>44256</v>
      </c>
      <c r="C139" s="53">
        <v>1.75</v>
      </c>
      <c r="D139" s="51">
        <v>2.3125</v>
      </c>
      <c r="E139" s="51">
        <v>0.1875</v>
      </c>
      <c r="F139" s="51">
        <v>0.5</v>
      </c>
      <c r="G139" s="51">
        <v>0.90000000000000036</v>
      </c>
      <c r="H139" s="53">
        <v>0</v>
      </c>
      <c r="I139" s="53">
        <v>0.125</v>
      </c>
    </row>
    <row r="140" spans="1:9">
      <c r="A140" s="344">
        <v>44287</v>
      </c>
      <c r="B140" s="345">
        <v>44287</v>
      </c>
      <c r="C140" s="53">
        <v>1.75</v>
      </c>
      <c r="D140" s="51">
        <v>2.3125</v>
      </c>
      <c r="E140" s="51">
        <v>0.1875</v>
      </c>
      <c r="F140" s="51">
        <v>0.5</v>
      </c>
      <c r="G140" s="51">
        <v>0.90000000000000036</v>
      </c>
      <c r="H140" s="53">
        <v>0</v>
      </c>
      <c r="I140" s="53">
        <v>0.125</v>
      </c>
    </row>
    <row r="141" spans="1:9">
      <c r="A141" s="344">
        <v>44317</v>
      </c>
      <c r="B141" s="345">
        <v>44317</v>
      </c>
      <c r="C141" s="53">
        <v>1.75</v>
      </c>
      <c r="D141" s="51">
        <v>2.4375</v>
      </c>
      <c r="E141" s="51">
        <v>0.1875</v>
      </c>
      <c r="F141" s="51">
        <v>0.5</v>
      </c>
      <c r="G141" s="51">
        <v>0.82500000000000018</v>
      </c>
      <c r="H141" s="53">
        <v>0</v>
      </c>
      <c r="I141" s="53">
        <v>0.125</v>
      </c>
    </row>
    <row r="142" spans="1:9">
      <c r="A142" s="344">
        <v>44348</v>
      </c>
      <c r="B142" s="345">
        <v>44348</v>
      </c>
      <c r="C142" s="53">
        <v>1.75</v>
      </c>
      <c r="D142" s="51">
        <v>2.625</v>
      </c>
      <c r="E142" s="51">
        <v>0.1875</v>
      </c>
      <c r="F142" s="51">
        <v>0.5</v>
      </c>
      <c r="G142" s="51">
        <v>0.9375</v>
      </c>
      <c r="H142" s="53">
        <v>0</v>
      </c>
      <c r="I142" s="53">
        <v>0.125</v>
      </c>
    </row>
    <row r="143" spans="1:9">
      <c r="A143" s="344">
        <v>44378</v>
      </c>
      <c r="B143" s="345">
        <v>44378</v>
      </c>
      <c r="C143" s="53">
        <v>1.75</v>
      </c>
      <c r="D143" s="51">
        <v>2.5625</v>
      </c>
      <c r="E143" s="51">
        <v>0.22499999999999998</v>
      </c>
      <c r="F143" s="51">
        <v>0.52500000000000002</v>
      </c>
      <c r="G143" s="51">
        <v>0.9375</v>
      </c>
      <c r="H143" s="53">
        <v>0</v>
      </c>
      <c r="I143" s="53">
        <v>0.125</v>
      </c>
    </row>
    <row r="144" spans="1:9">
      <c r="A144" s="344">
        <v>44409</v>
      </c>
      <c r="B144" s="345">
        <v>44409</v>
      </c>
      <c r="C144" s="53">
        <v>1.75</v>
      </c>
      <c r="D144" s="51">
        <v>2.625</v>
      </c>
      <c r="E144" s="51">
        <v>0.22499999999999998</v>
      </c>
      <c r="F144" s="51">
        <v>0.52500000000000002</v>
      </c>
      <c r="G144" s="51">
        <v>1.5750000000000002</v>
      </c>
      <c r="H144" s="53">
        <v>0</v>
      </c>
      <c r="I144" s="53">
        <v>0.125</v>
      </c>
    </row>
    <row r="145" spans="1:9">
      <c r="A145" s="344">
        <v>44440</v>
      </c>
      <c r="B145" s="345">
        <v>44440</v>
      </c>
      <c r="C145" s="53">
        <v>1.75</v>
      </c>
      <c r="D145" s="51">
        <v>2</v>
      </c>
      <c r="E145" s="51">
        <v>0.6</v>
      </c>
      <c r="F145" s="51">
        <v>0.77500000000000002</v>
      </c>
      <c r="G145" s="51">
        <v>1.5750000000000002</v>
      </c>
      <c r="H145" s="53">
        <v>0</v>
      </c>
      <c r="I145" s="53">
        <v>0.125</v>
      </c>
    </row>
    <row r="146" spans="1:9">
      <c r="A146" s="344">
        <v>44470</v>
      </c>
      <c r="B146" s="345">
        <v>44470</v>
      </c>
      <c r="C146" s="53">
        <v>2.75</v>
      </c>
      <c r="D146" s="51">
        <v>1.75</v>
      </c>
      <c r="E146" s="51">
        <v>0.1875</v>
      </c>
      <c r="F146" s="51">
        <v>1.5</v>
      </c>
      <c r="G146" s="51">
        <v>1.7625000000000002</v>
      </c>
      <c r="H146" s="53">
        <v>0</v>
      </c>
      <c r="I146" s="53">
        <v>0.125</v>
      </c>
    </row>
    <row r="147" spans="1:9">
      <c r="A147" s="344">
        <v>44501</v>
      </c>
      <c r="B147" s="345">
        <v>44501</v>
      </c>
      <c r="C147" s="53">
        <v>2.875</v>
      </c>
      <c r="D147" s="51">
        <v>2.25</v>
      </c>
      <c r="E147" s="51">
        <v>0.22500000000000009</v>
      </c>
      <c r="F147" s="51">
        <v>1.7749999999999999</v>
      </c>
      <c r="G147" s="51">
        <v>1.4250000000000007</v>
      </c>
      <c r="H147" s="53">
        <v>0</v>
      </c>
      <c r="I147" s="53">
        <v>0.125</v>
      </c>
    </row>
    <row r="148" spans="1:9">
      <c r="A148" s="344">
        <v>44531</v>
      </c>
      <c r="B148" s="345">
        <v>44531</v>
      </c>
      <c r="C148" s="53">
        <v>3.25</v>
      </c>
      <c r="D148" s="51">
        <v>2.8125</v>
      </c>
      <c r="E148" s="51">
        <v>0.67499999999999982</v>
      </c>
      <c r="F148" s="51">
        <v>1.8250000000000002</v>
      </c>
      <c r="G148" s="51">
        <v>0.41249999999999964</v>
      </c>
      <c r="H148" s="53">
        <v>0</v>
      </c>
      <c r="I148" s="53">
        <v>0.125</v>
      </c>
    </row>
    <row r="149" spans="1:9">
      <c r="A149" s="344">
        <v>44562</v>
      </c>
      <c r="B149" s="345">
        <v>44562</v>
      </c>
      <c r="C149" s="53">
        <v>4.25</v>
      </c>
      <c r="D149" s="51">
        <v>2.625</v>
      </c>
      <c r="E149" s="51">
        <v>1.0499999999999998</v>
      </c>
      <c r="F149" s="51">
        <v>1.8250000000000002</v>
      </c>
      <c r="G149" s="51">
        <v>0.90000000000000036</v>
      </c>
      <c r="H149" s="53">
        <v>0</v>
      </c>
      <c r="I149" s="53">
        <v>0.125</v>
      </c>
    </row>
    <row r="150" spans="1:9">
      <c r="A150" s="344">
        <v>44593</v>
      </c>
      <c r="B150" s="345">
        <v>44593</v>
      </c>
      <c r="C150" s="53">
        <v>4.5</v>
      </c>
      <c r="D150" s="51">
        <v>2.4375</v>
      </c>
      <c r="E150" s="51">
        <v>1.5</v>
      </c>
      <c r="F150" s="51">
        <v>1.875</v>
      </c>
      <c r="G150" s="51">
        <v>1.3125</v>
      </c>
      <c r="H150" s="53">
        <v>0</v>
      </c>
      <c r="I150" s="53">
        <v>0.125</v>
      </c>
    </row>
    <row r="151" spans="1:9">
      <c r="A151" s="344">
        <v>44621</v>
      </c>
      <c r="B151" s="345">
        <v>44621</v>
      </c>
      <c r="C151" s="53">
        <v>4.75</v>
      </c>
      <c r="D151" s="51">
        <v>2.875</v>
      </c>
      <c r="E151" s="51">
        <v>1.2000000000000002</v>
      </c>
      <c r="F151" s="51">
        <v>2.5499999999999998</v>
      </c>
      <c r="G151" s="51">
        <v>0.59999999999999964</v>
      </c>
      <c r="H151" s="53">
        <v>0</v>
      </c>
      <c r="I151" s="53">
        <v>0.375</v>
      </c>
    </row>
    <row r="152" spans="1:9">
      <c r="A152" s="344">
        <v>44652</v>
      </c>
      <c r="B152" s="345">
        <v>44652</v>
      </c>
      <c r="C152" s="53">
        <v>5.25</v>
      </c>
      <c r="D152" s="51">
        <v>2.4375</v>
      </c>
      <c r="E152" s="51">
        <v>1.2749999999999999</v>
      </c>
      <c r="F152" s="51">
        <v>3.1</v>
      </c>
      <c r="G152" s="51">
        <v>1.5375000000000014</v>
      </c>
      <c r="H152" s="53">
        <v>0</v>
      </c>
      <c r="I152" s="53">
        <v>0.375</v>
      </c>
    </row>
    <row r="153" spans="1:9">
      <c r="A153" s="344">
        <v>44682</v>
      </c>
      <c r="B153" s="345">
        <v>44682</v>
      </c>
      <c r="C153" s="53">
        <v>5.75</v>
      </c>
      <c r="D153" s="51">
        <v>2.75</v>
      </c>
      <c r="E153" s="51">
        <v>1.65</v>
      </c>
      <c r="F153" s="51">
        <v>3.1</v>
      </c>
      <c r="G153" s="51">
        <v>1.6500000000000004</v>
      </c>
      <c r="H153" s="53">
        <v>0</v>
      </c>
      <c r="I153" s="53">
        <v>0.875</v>
      </c>
    </row>
    <row r="154" spans="1:9">
      <c r="A154" s="344">
        <v>44713</v>
      </c>
      <c r="B154" s="345">
        <v>44713</v>
      </c>
      <c r="C154" s="53">
        <v>6.25</v>
      </c>
      <c r="D154" s="51">
        <v>2.5625</v>
      </c>
      <c r="E154" s="51">
        <v>2.25</v>
      </c>
      <c r="F154" s="51">
        <v>3.25</v>
      </c>
      <c r="G154" s="51">
        <v>1.1624999999999996</v>
      </c>
      <c r="H154" s="53">
        <v>0</v>
      </c>
      <c r="I154" s="53">
        <v>1.625</v>
      </c>
    </row>
    <row r="155" spans="1:9">
      <c r="A155" s="344">
        <v>44743</v>
      </c>
      <c r="B155" s="345">
        <v>44743</v>
      </c>
      <c r="C155" s="53">
        <v>7.5</v>
      </c>
      <c r="D155" s="51">
        <v>2.5625</v>
      </c>
      <c r="E155" s="51">
        <v>2.625</v>
      </c>
      <c r="F155" s="51">
        <v>3.25</v>
      </c>
      <c r="G155" s="51">
        <v>1.3125</v>
      </c>
      <c r="H155" s="53">
        <v>0.5</v>
      </c>
      <c r="I155" s="53">
        <v>2.375</v>
      </c>
    </row>
    <row r="156" spans="1:9">
      <c r="A156" s="344">
        <v>44774</v>
      </c>
      <c r="B156" s="345">
        <v>44774</v>
      </c>
      <c r="C156" s="53">
        <v>8</v>
      </c>
      <c r="D156" s="51">
        <v>2.8125</v>
      </c>
      <c r="E156" s="51">
        <v>3.0749999999999997</v>
      </c>
      <c r="F156" s="51">
        <v>3.3000000000000003</v>
      </c>
      <c r="G156" s="51">
        <v>1.0124999999999993</v>
      </c>
      <c r="H156" s="53">
        <v>0.5</v>
      </c>
      <c r="I156" s="53">
        <v>2.375</v>
      </c>
    </row>
    <row r="157" spans="1:9">
      <c r="A157" s="344">
        <v>44805</v>
      </c>
      <c r="B157" s="345">
        <v>44805</v>
      </c>
      <c r="C157" s="53">
        <v>8.5</v>
      </c>
      <c r="D157" s="51">
        <v>3.375</v>
      </c>
      <c r="E157" s="51">
        <v>3.3374999999999995</v>
      </c>
      <c r="F157" s="51">
        <v>3.3500000000000005</v>
      </c>
      <c r="G157" s="51">
        <v>0.63749999999999929</v>
      </c>
      <c r="H157" s="53">
        <v>1.25</v>
      </c>
      <c r="I157" s="53">
        <v>3.125</v>
      </c>
    </row>
    <row r="158" spans="1:9">
      <c r="A158" s="344">
        <v>44835</v>
      </c>
      <c r="B158" s="345">
        <v>44835</v>
      </c>
      <c r="C158" s="53">
        <v>8.75</v>
      </c>
      <c r="D158" s="51">
        <v>3.9375</v>
      </c>
      <c r="E158" s="51">
        <v>3.5249999999999995</v>
      </c>
      <c r="F158" s="51">
        <v>3.3500000000000005</v>
      </c>
      <c r="G158" s="51">
        <v>0.41249999999999964</v>
      </c>
      <c r="H158" s="53">
        <v>2</v>
      </c>
      <c r="I158" s="53">
        <v>3.125</v>
      </c>
    </row>
    <row r="159" spans="1:9">
      <c r="A159" s="344">
        <v>44866</v>
      </c>
      <c r="B159" s="345">
        <v>44866</v>
      </c>
      <c r="C159" s="53">
        <v>8.75</v>
      </c>
      <c r="D159" s="51">
        <v>3.875</v>
      </c>
      <c r="E159" s="51">
        <v>3.1124999999999998</v>
      </c>
      <c r="F159" s="51">
        <v>4.0750000000000002</v>
      </c>
      <c r="G159" s="51">
        <v>0.1875</v>
      </c>
      <c r="H159" s="53">
        <v>2</v>
      </c>
      <c r="I159" s="53">
        <v>3.875</v>
      </c>
    </row>
    <row r="160" spans="1:9">
      <c r="A160" s="344">
        <v>44896</v>
      </c>
      <c r="B160" s="345">
        <v>44896</v>
      </c>
      <c r="C160" s="53">
        <v>8.75</v>
      </c>
      <c r="D160" s="51">
        <v>3.9375</v>
      </c>
      <c r="E160" s="51">
        <v>3.3</v>
      </c>
      <c r="F160" s="51">
        <v>4.0750000000000002</v>
      </c>
      <c r="G160" s="51">
        <v>0.63749999999999929</v>
      </c>
      <c r="H160" s="53">
        <v>2.5</v>
      </c>
      <c r="I160" s="53">
        <v>4.375</v>
      </c>
    </row>
    <row r="161" spans="1:9">
      <c r="A161" s="344">
        <v>44927</v>
      </c>
      <c r="B161" s="345">
        <v>44927</v>
      </c>
      <c r="C161" s="53">
        <v>8.75</v>
      </c>
      <c r="D161" s="51">
        <v>3.75</v>
      </c>
      <c r="E161" s="51">
        <v>3.0374999999999996</v>
      </c>
      <c r="F161" s="51">
        <v>4.5250000000000004</v>
      </c>
      <c r="G161" s="51">
        <v>1.3125</v>
      </c>
      <c r="H161" s="53">
        <v>2.5</v>
      </c>
      <c r="I161" s="53">
        <v>4.375</v>
      </c>
    </row>
    <row r="162" spans="1:9">
      <c r="A162" s="344">
        <v>44958</v>
      </c>
      <c r="B162" s="345">
        <v>44958</v>
      </c>
      <c r="C162" s="53">
        <v>8.75</v>
      </c>
      <c r="D162" s="51">
        <v>3.75</v>
      </c>
      <c r="E162" s="51">
        <v>2.8125</v>
      </c>
      <c r="F162" s="51">
        <v>4.75</v>
      </c>
      <c r="G162" s="51">
        <v>1.3125</v>
      </c>
      <c r="H162" s="53">
        <v>3</v>
      </c>
      <c r="I162" s="53">
        <v>4.625</v>
      </c>
    </row>
    <row r="163" spans="1:9">
      <c r="A163" s="344">
        <v>44986</v>
      </c>
      <c r="B163" s="345">
        <v>44986</v>
      </c>
      <c r="C163" s="53">
        <v>8.5</v>
      </c>
      <c r="D163" s="51">
        <v>3.75</v>
      </c>
      <c r="E163" s="51">
        <v>2.5874999999999995</v>
      </c>
      <c r="F163" s="51">
        <v>4.9750000000000005</v>
      </c>
      <c r="G163" s="51">
        <v>1.5375000000000014</v>
      </c>
      <c r="H163" s="53">
        <v>3.5</v>
      </c>
      <c r="I163" s="53">
        <v>4.875</v>
      </c>
    </row>
    <row r="164" spans="1:9">
      <c r="A164" s="344">
        <v>45017</v>
      </c>
      <c r="B164" s="345">
        <v>45017</v>
      </c>
      <c r="C164" s="53">
        <v>8.5</v>
      </c>
      <c r="D164" s="51">
        <v>3.875</v>
      </c>
      <c r="E164" s="51">
        <v>2.1749999999999998</v>
      </c>
      <c r="F164" s="51">
        <v>5.2</v>
      </c>
      <c r="G164" s="51">
        <v>1.5750000000000011</v>
      </c>
      <c r="H164" s="53">
        <v>3.5</v>
      </c>
      <c r="I164" s="53">
        <v>4.875</v>
      </c>
    </row>
    <row r="165" spans="1:9">
      <c r="A165" s="344">
        <v>45047</v>
      </c>
      <c r="B165" s="345">
        <v>45047</v>
      </c>
      <c r="C165" s="53">
        <v>8.5</v>
      </c>
      <c r="D165" s="51">
        <v>3.875</v>
      </c>
      <c r="E165" s="51">
        <v>2.1749999999999998</v>
      </c>
      <c r="F165" s="51">
        <v>5.2</v>
      </c>
      <c r="G165" s="51">
        <v>1.8000000000000007</v>
      </c>
      <c r="H165" s="53">
        <v>3.75</v>
      </c>
      <c r="I165" s="53">
        <v>5.125</v>
      </c>
    </row>
    <row r="166" spans="1:9">
      <c r="A166" s="344">
        <v>45078</v>
      </c>
      <c r="B166" s="345">
        <v>45078</v>
      </c>
      <c r="C166" s="53">
        <v>8.25</v>
      </c>
      <c r="D166" s="51">
        <v>4.25</v>
      </c>
      <c r="E166" s="51">
        <v>1.7999999999999998</v>
      </c>
      <c r="F166" s="51">
        <v>5.2</v>
      </c>
      <c r="G166" s="51">
        <v>1.8000000000000007</v>
      </c>
      <c r="H166" s="53">
        <v>4</v>
      </c>
      <c r="I166" s="53">
        <v>5.125</v>
      </c>
    </row>
    <row r="167" spans="1:9">
      <c r="A167" s="344">
        <v>45108</v>
      </c>
      <c r="B167" s="345">
        <v>45108</v>
      </c>
      <c r="C167" s="53">
        <v>8.125</v>
      </c>
      <c r="D167" s="51">
        <v>4</v>
      </c>
      <c r="E167" s="51">
        <v>1.7249999999999996</v>
      </c>
      <c r="F167" s="51">
        <v>5.15</v>
      </c>
      <c r="G167" s="51">
        <v>2.1750000000000007</v>
      </c>
      <c r="H167" s="53">
        <v>4.25</v>
      </c>
      <c r="I167" s="53">
        <v>5.375</v>
      </c>
    </row>
    <row r="168" spans="1:9">
      <c r="A168" s="344">
        <v>45139</v>
      </c>
      <c r="B168" s="345">
        <v>45139</v>
      </c>
      <c r="C168" s="53">
        <v>8</v>
      </c>
      <c r="D168" s="51">
        <v>3.625</v>
      </c>
      <c r="E168" s="51">
        <v>1.7249999999999996</v>
      </c>
      <c r="F168" s="51">
        <v>5.15</v>
      </c>
      <c r="G168" s="51">
        <v>2.5500000000000007</v>
      </c>
      <c r="H168" s="53">
        <v>4.25</v>
      </c>
      <c r="I168" s="53">
        <v>5.375</v>
      </c>
    </row>
    <row r="169" spans="1:9">
      <c r="A169" s="344">
        <v>45170</v>
      </c>
      <c r="B169" s="345">
        <v>45170</v>
      </c>
      <c r="C169" s="53">
        <v>7.75</v>
      </c>
      <c r="D169" s="51">
        <v>3.4375</v>
      </c>
      <c r="E169" s="51">
        <v>1.7249999999999996</v>
      </c>
      <c r="F169" s="51">
        <v>5.15</v>
      </c>
      <c r="G169" s="51">
        <v>2.2875000000000014</v>
      </c>
      <c r="H169" s="53">
        <v>4.5</v>
      </c>
      <c r="I169" s="53">
        <v>5.375</v>
      </c>
    </row>
    <row r="170" spans="1:9">
      <c r="A170" s="344">
        <v>45200</v>
      </c>
      <c r="B170" s="345">
        <v>45200</v>
      </c>
      <c r="C170" s="53">
        <v>7.625</v>
      </c>
      <c r="D170" s="51">
        <v>3.125</v>
      </c>
      <c r="E170" s="51">
        <v>1.6875</v>
      </c>
      <c r="F170" s="51">
        <v>5.125</v>
      </c>
      <c r="G170" s="51">
        <v>2.6625000000000014</v>
      </c>
      <c r="H170" s="53">
        <v>4.5</v>
      </c>
      <c r="I170" s="53">
        <v>5.375</v>
      </c>
    </row>
    <row r="171" spans="1:9">
      <c r="A171" s="344">
        <v>45231</v>
      </c>
      <c r="B171" s="345">
        <v>45231</v>
      </c>
      <c r="C171" s="53">
        <v>7.25</v>
      </c>
      <c r="D171" s="51">
        <v>2.9375</v>
      </c>
      <c r="E171" s="51">
        <v>1.6875</v>
      </c>
      <c r="F171" s="51">
        <v>5.125</v>
      </c>
      <c r="G171" s="51">
        <v>2.4000000000000004</v>
      </c>
      <c r="H171" s="53">
        <v>4.5</v>
      </c>
      <c r="I171" s="53">
        <v>5.375</v>
      </c>
    </row>
    <row r="172" spans="1:9">
      <c r="A172" s="344">
        <v>45261</v>
      </c>
      <c r="B172" s="345">
        <v>45261</v>
      </c>
      <c r="C172" s="53">
        <v>7</v>
      </c>
      <c r="D172" s="51">
        <v>3</v>
      </c>
      <c r="E172" s="51">
        <v>1.4625000000000004</v>
      </c>
      <c r="F172" s="51">
        <v>5.0999999999999996</v>
      </c>
      <c r="G172" s="51">
        <v>2.1374999999999993</v>
      </c>
      <c r="H172" s="53">
        <v>4.5</v>
      </c>
      <c r="I172" s="53">
        <v>5.375</v>
      </c>
    </row>
    <row r="173" spans="1:9">
      <c r="A173" s="344">
        <v>45292</v>
      </c>
      <c r="B173" s="345">
        <v>45292</v>
      </c>
      <c r="C173" s="53">
        <v>7</v>
      </c>
      <c r="D173" s="51">
        <v>3.25</v>
      </c>
      <c r="E173" s="51">
        <v>1.2374999999999998</v>
      </c>
      <c r="F173" s="51">
        <v>5.0750000000000002</v>
      </c>
      <c r="G173" s="51">
        <v>2.1374999999999993</v>
      </c>
      <c r="H173" s="53">
        <v>4.5</v>
      </c>
      <c r="I173" s="53">
        <v>5.375</v>
      </c>
    </row>
    <row r="174" spans="1:9">
      <c r="A174" s="344">
        <v>45323</v>
      </c>
      <c r="B174" s="345">
        <v>45323</v>
      </c>
      <c r="C174" s="53">
        <v>7</v>
      </c>
      <c r="D174" s="51">
        <v>3.4375</v>
      </c>
      <c r="E174" s="51">
        <v>1.0499999999999998</v>
      </c>
      <c r="F174" s="51">
        <v>5.0750000000000002</v>
      </c>
      <c r="G174" s="51">
        <v>1.6875</v>
      </c>
      <c r="H174" s="53">
        <v>4.5</v>
      </c>
      <c r="I174" s="53">
        <v>5.375</v>
      </c>
    </row>
    <row r="175" spans="1:9">
      <c r="A175" s="344">
        <v>45352</v>
      </c>
      <c r="B175" s="345">
        <v>45352</v>
      </c>
      <c r="C175" s="53">
        <v>7</v>
      </c>
      <c r="D175" s="51">
        <v>3.625</v>
      </c>
      <c r="E175" s="51">
        <v>0.78749999999999964</v>
      </c>
      <c r="F175" s="51">
        <v>5.0250000000000004</v>
      </c>
      <c r="G175" s="51">
        <v>1.5374999999999996</v>
      </c>
      <c r="H175" s="53">
        <v>4.5</v>
      </c>
      <c r="I175" s="53">
        <v>5.375</v>
      </c>
    </row>
    <row r="176" spans="1:9">
      <c r="A176" s="344">
        <v>45383</v>
      </c>
      <c r="B176" s="345">
        <v>45383</v>
      </c>
      <c r="C176" s="53">
        <v>6.75</v>
      </c>
      <c r="D176" s="51">
        <v>3.3125</v>
      </c>
      <c r="E176" s="51">
        <v>0.97499999999999964</v>
      </c>
      <c r="F176" s="51">
        <v>4.7750000000000004</v>
      </c>
      <c r="G176" s="51">
        <v>1.9124999999999996</v>
      </c>
      <c r="H176" s="53">
        <v>4.5</v>
      </c>
      <c r="I176" s="53">
        <v>5.375</v>
      </c>
    </row>
    <row r="177" spans="1:9">
      <c r="A177" s="344">
        <v>45413</v>
      </c>
      <c r="B177" s="345">
        <v>45413</v>
      </c>
      <c r="C177" s="53">
        <v>6.5</v>
      </c>
      <c r="D177" s="51">
        <v>3.4375</v>
      </c>
      <c r="E177" s="51">
        <v>0.78749999999999964</v>
      </c>
      <c r="F177" s="51">
        <v>4.7750000000000004</v>
      </c>
      <c r="G177" s="51">
        <v>1.9499999999999993</v>
      </c>
      <c r="H177" s="53">
        <v>4.5</v>
      </c>
      <c r="I177" s="53">
        <v>5.375</v>
      </c>
    </row>
    <row r="178" spans="1:9">
      <c r="A178" s="344">
        <v>45444</v>
      </c>
      <c r="B178" s="345">
        <v>45444</v>
      </c>
      <c r="C178" s="53">
        <v>6.5</v>
      </c>
      <c r="D178" s="51">
        <v>3.4375</v>
      </c>
      <c r="E178" s="51">
        <v>0.78749999999999964</v>
      </c>
      <c r="F178" s="51">
        <v>4.7750000000000004</v>
      </c>
      <c r="G178" s="51">
        <v>1.9499999999999993</v>
      </c>
      <c r="H178" s="53">
        <v>4.25</v>
      </c>
      <c r="I178" s="53">
        <v>5.375</v>
      </c>
    </row>
    <row r="179" spans="1:9">
      <c r="A179" s="344">
        <v>45474</v>
      </c>
      <c r="B179" s="345">
        <v>45474</v>
      </c>
      <c r="C179" s="53">
        <v>6.5</v>
      </c>
      <c r="D179" s="51">
        <v>3.4375</v>
      </c>
      <c r="E179" s="51">
        <v>0.78749999999999964</v>
      </c>
      <c r="F179" s="51">
        <v>4.7750000000000004</v>
      </c>
      <c r="G179" s="51">
        <v>1.9499999999999993</v>
      </c>
      <c r="H179" s="51">
        <v>4.25</v>
      </c>
      <c r="I179" s="53">
        <v>5.375</v>
      </c>
    </row>
    <row r="180" spans="1:9">
      <c r="A180" s="344">
        <v>45505</v>
      </c>
      <c r="B180" s="345">
        <v>45505</v>
      </c>
      <c r="C180" s="53">
        <v>6.375</v>
      </c>
      <c r="D180" s="51">
        <v>3.625</v>
      </c>
      <c r="E180" s="51">
        <v>0.59999999999999964</v>
      </c>
      <c r="F180" s="51">
        <v>4.7750000000000004</v>
      </c>
      <c r="G180" s="51">
        <v>1.7249999999999996</v>
      </c>
      <c r="H180" s="51">
        <v>4.25</v>
      </c>
      <c r="I180" s="53">
        <v>5.375</v>
      </c>
    </row>
    <row r="181" spans="1:9">
      <c r="A181" s="344">
        <v>45537</v>
      </c>
      <c r="B181" s="345">
        <v>45536</v>
      </c>
      <c r="C181" s="53">
        <v>6.375</v>
      </c>
      <c r="D181" s="51">
        <v>3.875</v>
      </c>
      <c r="E181" s="51">
        <v>0.41249999999999964</v>
      </c>
      <c r="F181" s="51">
        <v>4.7750000000000004</v>
      </c>
      <c r="G181" s="51">
        <v>1.6875</v>
      </c>
      <c r="H181" s="51">
        <v>3.65</v>
      </c>
      <c r="I181" s="53">
        <v>4.875</v>
      </c>
    </row>
    <row r="182" spans="1:9">
      <c r="A182" s="344">
        <v>45569</v>
      </c>
      <c r="B182" s="345">
        <v>45566</v>
      </c>
      <c r="C182" s="51">
        <v>6.25</v>
      </c>
      <c r="D182" s="53">
        <v>3.8125</v>
      </c>
      <c r="E182" s="53">
        <v>0.82500000000000018</v>
      </c>
      <c r="F182" s="3">
        <v>4.3</v>
      </c>
      <c r="G182" s="346">
        <v>1.5374999999999996</v>
      </c>
      <c r="H182" s="51">
        <v>3.4</v>
      </c>
      <c r="I182" s="51">
        <v>4.875</v>
      </c>
    </row>
    <row r="183" spans="1:9">
      <c r="A183" s="344">
        <v>45601</v>
      </c>
      <c r="B183" s="345">
        <v>45597</v>
      </c>
      <c r="C183" s="51">
        <v>6</v>
      </c>
      <c r="D183" s="53">
        <v>3.625</v>
      </c>
      <c r="E183" s="53">
        <v>0.41249999999999964</v>
      </c>
      <c r="F183" s="3">
        <v>4.7750000000000004</v>
      </c>
      <c r="G183" s="346">
        <v>1.3874999999999993</v>
      </c>
      <c r="H183" s="51">
        <v>3.4</v>
      </c>
      <c r="I183" s="51">
        <v>4.625</v>
      </c>
    </row>
    <row r="184" spans="1:9">
      <c r="A184" s="344">
        <v>45631</v>
      </c>
      <c r="B184" s="345">
        <v>45627</v>
      </c>
      <c r="C184" s="51">
        <v>5.875</v>
      </c>
      <c r="D184" s="53">
        <v>4</v>
      </c>
      <c r="E184" s="53">
        <v>0.45000000000000018</v>
      </c>
      <c r="F184" s="3">
        <v>4.55</v>
      </c>
      <c r="G184" s="346">
        <v>0.97499999999999964</v>
      </c>
      <c r="H184" s="51">
        <v>3.15</v>
      </c>
      <c r="I184" s="51">
        <v>4.375</v>
      </c>
    </row>
    <row r="185" spans="1:9">
      <c r="A185" s="344">
        <v>45658</v>
      </c>
      <c r="B185" s="345">
        <v>45658</v>
      </c>
      <c r="C185" s="51">
        <v>5.875</v>
      </c>
      <c r="D185" s="53">
        <v>4</v>
      </c>
      <c r="E185" s="53">
        <v>0.41249999999999964</v>
      </c>
      <c r="F185" s="3">
        <v>4.5250000000000004</v>
      </c>
      <c r="G185" s="346">
        <v>1.0124999999999993</v>
      </c>
      <c r="H185" s="51">
        <v>3.15</v>
      </c>
      <c r="I185" s="51">
        <v>4.375</v>
      </c>
    </row>
    <row r="186" spans="1:9">
      <c r="A186" s="344">
        <v>45689</v>
      </c>
      <c r="B186" s="345">
        <v>45689</v>
      </c>
      <c r="C186" s="51">
        <v>5.875</v>
      </c>
      <c r="D186" s="53">
        <v>4.1875</v>
      </c>
      <c r="E186" s="53">
        <v>0.41249999999999964</v>
      </c>
      <c r="F186" s="3">
        <v>4.5250000000000004</v>
      </c>
      <c r="G186" s="346">
        <v>0.375</v>
      </c>
      <c r="H186" s="51">
        <v>2.9</v>
      </c>
      <c r="I186" s="51">
        <v>4.375</v>
      </c>
    </row>
    <row r="187" spans="1:9">
      <c r="A187" s="344">
        <v>45717</v>
      </c>
      <c r="B187" s="345">
        <v>45717</v>
      </c>
      <c r="C187" s="51">
        <v>5.875</v>
      </c>
      <c r="D187" s="53">
        <v>4.0625</v>
      </c>
      <c r="E187" s="53">
        <v>0.41249999999999964</v>
      </c>
      <c r="F187" s="3">
        <v>4.5250000000000004</v>
      </c>
      <c r="G187" s="346">
        <v>0.44999999999999929</v>
      </c>
      <c r="H187" s="51">
        <v>2.65</v>
      </c>
      <c r="I187" s="51">
        <v>4.375</v>
      </c>
    </row>
    <row r="188" spans="1:9">
      <c r="A188" s="344">
        <v>45748</v>
      </c>
      <c r="B188" s="345">
        <v>45748</v>
      </c>
      <c r="C188" s="51">
        <v>5.875</v>
      </c>
      <c r="D188" s="53">
        <v>4.125</v>
      </c>
      <c r="E188" s="53">
        <v>0.41249999999999964</v>
      </c>
      <c r="F188" s="3">
        <v>4.5250000000000004</v>
      </c>
      <c r="G188" s="346">
        <v>0.41249999999999964</v>
      </c>
      <c r="H188" s="51">
        <v>2.4</v>
      </c>
      <c r="I188" s="51">
        <v>4.375</v>
      </c>
    </row>
    <row r="189" spans="1:9">
      <c r="A189" s="344">
        <v>45778</v>
      </c>
      <c r="B189" s="345">
        <v>45778</v>
      </c>
      <c r="C189" s="51">
        <v>5.75</v>
      </c>
      <c r="D189" s="53">
        <v>3.8125</v>
      </c>
      <c r="E189" s="53">
        <v>0.375</v>
      </c>
      <c r="F189" s="3">
        <v>4.5</v>
      </c>
      <c r="G189" s="346">
        <v>0.5625</v>
      </c>
      <c r="H189" s="51">
        <v>2.4</v>
      </c>
      <c r="I189" s="51">
        <v>4.375</v>
      </c>
    </row>
    <row r="190" spans="1:9">
      <c r="A190" s="344">
        <v>45809</v>
      </c>
      <c r="B190" s="345">
        <v>45809</v>
      </c>
      <c r="C190" s="51">
        <v>5.75</v>
      </c>
      <c r="D190" s="53">
        <v>3.8125</v>
      </c>
      <c r="E190" s="53">
        <v>0.375</v>
      </c>
      <c r="F190" s="3">
        <v>4.5</v>
      </c>
      <c r="G190" s="346">
        <v>0.5625</v>
      </c>
      <c r="H190" s="51">
        <v>2.15</v>
      </c>
      <c r="I190" s="51">
        <v>4.375</v>
      </c>
    </row>
    <row r="191" spans="1:9">
      <c r="A191" s="344">
        <v>45839</v>
      </c>
      <c r="B191" s="345">
        <v>45839</v>
      </c>
      <c r="C191" s="51">
        <v>5.75</v>
      </c>
      <c r="D191" s="53">
        <v>3.375</v>
      </c>
      <c r="E191" s="53">
        <v>0.375</v>
      </c>
      <c r="F191" s="3">
        <v>4.5</v>
      </c>
      <c r="G191" s="346">
        <v>0.97499999999999964</v>
      </c>
      <c r="H191" s="51">
        <v>2.15</v>
      </c>
      <c r="I191" s="51">
        <v>4.375</v>
      </c>
    </row>
    <row r="192" spans="1:9">
      <c r="A192" s="344">
        <v>45870</v>
      </c>
      <c r="B192" s="345">
        <v>45870</v>
      </c>
      <c r="C192" s="3">
        <v>5.75</v>
      </c>
      <c r="D192" s="53">
        <v>3.3125</v>
      </c>
      <c r="E192" s="53">
        <v>0.41249999999999964</v>
      </c>
      <c r="F192" s="53">
        <v>4.2750000000000004</v>
      </c>
      <c r="G192" s="53">
        <v>1.1999999999999993</v>
      </c>
      <c r="H192" s="53">
        <v>2.15</v>
      </c>
      <c r="I192" s="53">
        <v>4.375</v>
      </c>
    </row>
    <row r="193" spans="1:9">
      <c r="A193" s="344">
        <v>45901</v>
      </c>
      <c r="B193" s="345">
        <v>45901</v>
      </c>
      <c r="C193" s="3">
        <v>5.75</v>
      </c>
      <c r="D193" s="53">
        <v>3.1875</v>
      </c>
      <c r="E193" s="53">
        <v>0.59999999999999964</v>
      </c>
      <c r="F193" s="53">
        <v>4.0250000000000004</v>
      </c>
      <c r="G193" s="53">
        <v>1.3874999999999993</v>
      </c>
      <c r="H193" s="53">
        <v>2.15</v>
      </c>
      <c r="I193" s="53">
        <v>4.125</v>
      </c>
    </row>
    <row r="194" spans="1:9">
      <c r="A194" s="344">
        <v>45931</v>
      </c>
      <c r="B194" s="345">
        <v>45931</v>
      </c>
      <c r="C194" s="3">
        <v>5.75</v>
      </c>
      <c r="D194" s="53">
        <v>3.0625</v>
      </c>
      <c r="E194" s="53">
        <v>0.59999999999999964</v>
      </c>
      <c r="F194" s="53">
        <v>4.0250000000000004</v>
      </c>
      <c r="G194" s="53">
        <v>1.4625000000000004</v>
      </c>
      <c r="H194" s="53">
        <v>2.15</v>
      </c>
      <c r="I194" s="53">
        <v>4.125</v>
      </c>
    </row>
    <row r="195" spans="1:9">
      <c r="A195" s="347" t="s">
        <v>745</v>
      </c>
      <c r="B195" s="348"/>
      <c r="C195" s="51">
        <v>5.46875</v>
      </c>
      <c r="D195" s="51">
        <v>2.9875873558604589</v>
      </c>
      <c r="E195" s="51">
        <v>0.55011599255583121</v>
      </c>
      <c r="F195" s="51">
        <v>3.8475907692307691</v>
      </c>
      <c r="G195" s="51">
        <v>1.3411532507739929</v>
      </c>
      <c r="H195" s="53">
        <v>2.2000000000000002</v>
      </c>
      <c r="I195" s="51">
        <v>3.6</v>
      </c>
    </row>
    <row r="196" spans="1:9">
      <c r="A196" s="347" t="s">
        <v>746</v>
      </c>
      <c r="B196" s="348"/>
      <c r="C196" s="51">
        <v>5.265625</v>
      </c>
      <c r="D196" s="51">
        <v>2.6240943134796231</v>
      </c>
      <c r="E196" s="51">
        <v>0.7239760137931035</v>
      </c>
      <c r="F196" s="51">
        <v>3.4417024000000001</v>
      </c>
      <c r="G196" s="51">
        <v>0.77272727272727337</v>
      </c>
      <c r="H196" s="53">
        <v>1.9</v>
      </c>
      <c r="I196" s="51">
        <v>3.4</v>
      </c>
    </row>
    <row r="197" spans="1:9" ht="15.75" thickBot="1">
      <c r="A197" s="349" t="s">
        <v>747</v>
      </c>
      <c r="B197" s="350">
        <v>46587</v>
      </c>
      <c r="C197" s="52">
        <v>5.0625</v>
      </c>
      <c r="D197" s="52">
        <v>2.3338355890841189</v>
      </c>
      <c r="E197" s="52">
        <v>0.55079007936507862</v>
      </c>
      <c r="F197" s="52">
        <v>3.6</v>
      </c>
      <c r="G197" s="52">
        <v>0.51537433155080237</v>
      </c>
      <c r="H197" s="54">
        <v>2.1</v>
      </c>
      <c r="I197" s="52">
        <v>3.1</v>
      </c>
    </row>
  </sheetData>
  <mergeCells count="1">
    <mergeCell ref="L34:Y35"/>
  </mergeCell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39A6C-B377-4ED1-8865-D7ED26CA0FF5}">
  <dimension ref="A2:U10"/>
  <sheetViews>
    <sheetView showGridLines="0" zoomScale="115" zoomScaleNormal="115" workbookViewId="0">
      <selection activeCell="A10" sqref="A10:T10"/>
    </sheetView>
  </sheetViews>
  <sheetFormatPr defaultRowHeight="15"/>
  <cols>
    <col min="1" max="1" width="28.140625" style="3" customWidth="1"/>
    <col min="2" max="21" width="9.140625" style="3"/>
  </cols>
  <sheetData>
    <row r="2" spans="1:20" s="18" customFormat="1">
      <c r="A2" s="81" t="s">
        <v>828</v>
      </c>
      <c r="B2" s="56"/>
      <c r="C2" s="56"/>
      <c r="D2" s="56"/>
      <c r="E2" s="56"/>
      <c r="F2" s="56"/>
      <c r="G2" s="56"/>
      <c r="H2" s="56"/>
      <c r="I2" s="56"/>
      <c r="J2" s="56"/>
      <c r="K2" s="56"/>
      <c r="L2" s="56"/>
      <c r="M2" s="56"/>
      <c r="N2" s="56"/>
      <c r="O2" s="56"/>
      <c r="P2" s="56"/>
      <c r="Q2" s="56"/>
      <c r="R2" s="56"/>
      <c r="S2" s="56"/>
      <c r="T2" s="56"/>
    </row>
    <row r="3" spans="1:20" s="18" customFormat="1" ht="15.75" thickBot="1">
      <c r="A3" s="99"/>
      <c r="B3" s="66"/>
      <c r="C3" s="66"/>
      <c r="D3" s="66"/>
      <c r="E3" s="66"/>
      <c r="F3" s="66"/>
      <c r="G3" s="66"/>
      <c r="H3" s="66"/>
      <c r="I3" s="66"/>
      <c r="J3" s="66"/>
      <c r="K3" s="66"/>
      <c r="L3" s="66"/>
      <c r="M3" s="66"/>
      <c r="N3" s="66"/>
      <c r="O3" s="66"/>
      <c r="P3" s="66"/>
      <c r="Q3" s="66"/>
      <c r="R3" s="66"/>
      <c r="S3" s="66"/>
      <c r="T3" s="66"/>
    </row>
    <row r="4" spans="1:20" ht="15.75" thickBot="1">
      <c r="A4" s="343" t="s">
        <v>569</v>
      </c>
      <c r="B4" s="351">
        <v>2007</v>
      </c>
      <c r="C4" s="351">
        <v>2008</v>
      </c>
      <c r="D4" s="351">
        <v>2009</v>
      </c>
      <c r="E4" s="351">
        <v>2010</v>
      </c>
      <c r="F4" s="351">
        <v>2011</v>
      </c>
      <c r="G4" s="351">
        <v>2012</v>
      </c>
      <c r="H4" s="351">
        <v>2013</v>
      </c>
      <c r="I4" s="351">
        <v>2014</v>
      </c>
      <c r="J4" s="351">
        <v>2015</v>
      </c>
      <c r="K4" s="351">
        <v>2016</v>
      </c>
      <c r="L4" s="351">
        <v>2017</v>
      </c>
      <c r="M4" s="351">
        <v>2018</v>
      </c>
      <c r="N4" s="351">
        <v>2019</v>
      </c>
      <c r="O4" s="351">
        <v>2020</v>
      </c>
      <c r="P4" s="351">
        <v>2021</v>
      </c>
      <c r="Q4" s="351">
        <v>2022</v>
      </c>
      <c r="R4" s="351">
        <v>2023</v>
      </c>
      <c r="S4" s="351">
        <v>2024</v>
      </c>
      <c r="T4" s="351" t="s">
        <v>734</v>
      </c>
    </row>
    <row r="5" spans="1:20">
      <c r="A5" s="3" t="s">
        <v>748</v>
      </c>
      <c r="B5" s="53">
        <v>22.863739808400471</v>
      </c>
      <c r="C5" s="53">
        <v>23.191276947657268</v>
      </c>
      <c r="D5" s="53">
        <v>22.307126084963482</v>
      </c>
      <c r="E5" s="53">
        <v>22.133549372355144</v>
      </c>
      <c r="F5" s="53">
        <v>22.680633227030437</v>
      </c>
      <c r="G5" s="53">
        <v>22.920171856880188</v>
      </c>
      <c r="H5" s="53">
        <v>22.726174592971802</v>
      </c>
      <c r="I5" s="53">
        <v>22.628080805142719</v>
      </c>
      <c r="J5" s="53">
        <v>22.830760161081951</v>
      </c>
      <c r="K5" s="53">
        <v>22.565160393714905</v>
      </c>
      <c r="L5" s="53">
        <v>22.569544275601704</v>
      </c>
      <c r="M5" s="53">
        <v>22.994057933489483</v>
      </c>
      <c r="N5" s="53">
        <v>23.207165519396465</v>
      </c>
      <c r="O5" s="53">
        <v>22.024524291356403</v>
      </c>
      <c r="P5" s="53">
        <v>22.85279369354248</v>
      </c>
      <c r="Q5" s="53">
        <v>23.592714250087738</v>
      </c>
      <c r="R5" s="53">
        <v>23.584099133809406</v>
      </c>
      <c r="S5" s="53">
        <v>23.73401375611623</v>
      </c>
      <c r="T5" s="53">
        <v>23.77383400996526</v>
      </c>
    </row>
    <row r="6" spans="1:20">
      <c r="A6" s="3" t="s">
        <v>749</v>
      </c>
      <c r="B6" s="53">
        <v>20.41404636700948</v>
      </c>
      <c r="C6" s="53">
        <v>21.368399659792583</v>
      </c>
      <c r="D6" s="53">
        <v>22.796799818674724</v>
      </c>
      <c r="E6" s="53">
        <v>22.197538256645203</v>
      </c>
      <c r="F6" s="53">
        <v>22.287955919901531</v>
      </c>
      <c r="G6" s="53">
        <v>23.107760071754456</v>
      </c>
      <c r="H6" s="53">
        <v>23.476235310236614</v>
      </c>
      <c r="I6" s="53">
        <v>23.714050531387329</v>
      </c>
      <c r="J6" s="53">
        <v>24.211794575055439</v>
      </c>
      <c r="K6" s="53">
        <v>23.879697680473328</v>
      </c>
      <c r="L6" s="53">
        <v>23.786634564399719</v>
      </c>
      <c r="M6" s="53">
        <v>23.76882032553355</v>
      </c>
      <c r="N6" s="53">
        <v>24.155252416928608</v>
      </c>
      <c r="O6" s="53">
        <v>26.735728899637859</v>
      </c>
      <c r="P6" s="53">
        <v>24.880111138025921</v>
      </c>
      <c r="Q6" s="53">
        <v>23.43386157353719</v>
      </c>
      <c r="R6" s="53">
        <v>23.838954110940296</v>
      </c>
      <c r="S6" s="53">
        <v>23.673041443030041</v>
      </c>
      <c r="T6" s="53">
        <v>23.949345390001934</v>
      </c>
    </row>
    <row r="7" spans="1:20" ht="15.75" thickBot="1">
      <c r="A7" s="46" t="s">
        <v>750</v>
      </c>
      <c r="B7" s="54">
        <v>2.3376342679063478</v>
      </c>
      <c r="C7" s="54">
        <v>2.151591669768095</v>
      </c>
      <c r="D7" s="54">
        <v>2.4108837259312472</v>
      </c>
      <c r="E7" s="54">
        <v>2.0972989400227866</v>
      </c>
      <c r="F7" s="54">
        <v>2.0505999599893889</v>
      </c>
      <c r="G7" s="54">
        <v>1.9085451414187748</v>
      </c>
      <c r="H7" s="54">
        <v>1.9321597528954346</v>
      </c>
      <c r="I7" s="54">
        <v>1.9687104026476543</v>
      </c>
      <c r="J7" s="54">
        <v>2.213688095410665</v>
      </c>
      <c r="K7" s="54">
        <v>2.3017728508760533</v>
      </c>
      <c r="L7" s="54">
        <v>2.396401166295012</v>
      </c>
      <c r="M7" s="54">
        <v>2.355012652774652</v>
      </c>
      <c r="N7" s="54">
        <v>2.385999115804831</v>
      </c>
      <c r="O7" s="54">
        <v>2.5538025299708047</v>
      </c>
      <c r="P7" s="54">
        <v>2.5651707053184509</v>
      </c>
      <c r="Q7" s="54">
        <v>2.6374753067890802</v>
      </c>
      <c r="R7" s="54">
        <v>2.8598368937770524</v>
      </c>
      <c r="S7" s="54">
        <v>2.9581743329763412</v>
      </c>
      <c r="T7" s="54">
        <v>3.1035303374131522</v>
      </c>
    </row>
    <row r="9" spans="1:20" s="88" customFormat="1" ht="28.5" customHeight="1">
      <c r="A9" s="430" t="s">
        <v>826</v>
      </c>
      <c r="B9" s="430"/>
      <c r="C9" s="430"/>
      <c r="D9" s="430"/>
      <c r="E9" s="430"/>
      <c r="F9" s="430"/>
      <c r="G9" s="430"/>
      <c r="H9" s="430"/>
      <c r="I9" s="430"/>
      <c r="J9" s="430"/>
      <c r="K9" s="430"/>
      <c r="L9" s="430"/>
      <c r="M9" s="430"/>
      <c r="N9" s="430"/>
      <c r="O9" s="430"/>
      <c r="P9" s="430"/>
      <c r="Q9" s="430"/>
      <c r="R9" s="430"/>
      <c r="S9" s="430"/>
      <c r="T9" s="430"/>
    </row>
    <row r="10" spans="1:20" s="88" customFormat="1">
      <c r="A10" s="479" t="s">
        <v>827</v>
      </c>
      <c r="B10" s="479"/>
      <c r="C10" s="479"/>
      <c r="D10" s="479"/>
      <c r="E10" s="479"/>
      <c r="F10" s="479"/>
      <c r="G10" s="479"/>
      <c r="H10" s="479"/>
      <c r="I10" s="479"/>
      <c r="J10" s="479"/>
      <c r="K10" s="479"/>
      <c r="L10" s="479"/>
      <c r="M10" s="479"/>
      <c r="N10" s="479"/>
      <c r="O10" s="479"/>
      <c r="P10" s="479"/>
      <c r="Q10" s="479"/>
      <c r="R10" s="479"/>
      <c r="S10" s="479"/>
      <c r="T10" s="479"/>
    </row>
  </sheetData>
  <mergeCells count="2">
    <mergeCell ref="A9:T9"/>
    <mergeCell ref="A10:T10"/>
  </mergeCell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9B56D-024B-4D2E-AF5F-F20A64797C7C}">
  <dimension ref="A2:Q12"/>
  <sheetViews>
    <sheetView showGridLines="0" zoomScale="115" zoomScaleNormal="115" workbookViewId="0">
      <selection activeCell="E5" sqref="E5"/>
    </sheetView>
  </sheetViews>
  <sheetFormatPr defaultColWidth="11.42578125" defaultRowHeight="15"/>
  <cols>
    <col min="1" max="1" width="37.5703125" style="3" bestFit="1" customWidth="1"/>
    <col min="2" max="3" width="11.42578125" style="3"/>
    <col min="4" max="5" width="11.42578125" style="168"/>
    <col min="6" max="6" width="15.28515625" style="168" customWidth="1"/>
    <col min="7" max="17" width="11.42578125" style="168"/>
    <col min="18" max="22" width="0" hidden="1" customWidth="1"/>
  </cols>
  <sheetData>
    <row r="2" spans="1:6" s="18" customFormat="1">
      <c r="A2" s="81" t="s">
        <v>825</v>
      </c>
      <c r="B2" s="56"/>
      <c r="C2" s="56"/>
      <c r="D2" s="56"/>
      <c r="E2" s="56"/>
      <c r="F2" s="56"/>
    </row>
    <row r="3" spans="1:6" s="18" customFormat="1" ht="15.75" thickBot="1">
      <c r="A3" s="99"/>
      <c r="B3" s="66"/>
      <c r="C3" s="56"/>
      <c r="D3" s="56"/>
      <c r="E3" s="56"/>
      <c r="F3" s="56"/>
    </row>
    <row r="4" spans="1:6" ht="15.75" thickBot="1">
      <c r="A4" s="343" t="s">
        <v>569</v>
      </c>
      <c r="B4" s="343">
        <v>2025</v>
      </c>
    </row>
    <row r="5" spans="1:6">
      <c r="A5" s="3" t="s">
        <v>751</v>
      </c>
      <c r="B5" s="51">
        <v>3.103530303706624</v>
      </c>
    </row>
    <row r="6" spans="1:6">
      <c r="A6" s="3" t="s">
        <v>752</v>
      </c>
      <c r="B6" s="51">
        <v>1.7096161704392605</v>
      </c>
      <c r="C6" s="51"/>
    </row>
    <row r="7" spans="1:6">
      <c r="A7" s="3" t="s">
        <v>753</v>
      </c>
      <c r="B7" s="51">
        <v>1.1859931786507327</v>
      </c>
    </row>
    <row r="8" spans="1:6" ht="15.75" thickBot="1">
      <c r="A8" s="46" t="s">
        <v>754</v>
      </c>
      <c r="B8" s="52">
        <v>0.20792095461663052</v>
      </c>
    </row>
    <row r="9" spans="1:6">
      <c r="B9" s="51"/>
    </row>
    <row r="10" spans="1:6">
      <c r="B10" s="51"/>
    </row>
    <row r="11" spans="1:6" s="88" customFormat="1" ht="14.25">
      <c r="A11" s="430" t="s">
        <v>824</v>
      </c>
      <c r="B11" s="430"/>
      <c r="C11" s="430"/>
      <c r="D11" s="430"/>
      <c r="E11" s="430"/>
      <c r="F11" s="430"/>
    </row>
    <row r="12" spans="1:6" s="88" customFormat="1" ht="50.25" customHeight="1">
      <c r="A12" s="428" t="s">
        <v>755</v>
      </c>
      <c r="B12" s="428"/>
      <c r="C12" s="428"/>
      <c r="D12" s="428"/>
      <c r="E12" s="428"/>
      <c r="F12" s="428"/>
    </row>
  </sheetData>
  <mergeCells count="2">
    <mergeCell ref="A11:F11"/>
    <mergeCell ref="A12:F12"/>
  </mergeCell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4BFC4-FFA0-4668-B586-36C7F9D882FD}">
  <dimension ref="A2:P9"/>
  <sheetViews>
    <sheetView showGridLines="0" zoomScale="115" zoomScaleNormal="115" workbookViewId="0">
      <selection activeCell="E14" sqref="E14"/>
    </sheetView>
  </sheetViews>
  <sheetFormatPr defaultRowHeight="15"/>
  <cols>
    <col min="1" max="1" width="9.140625" style="3"/>
    <col min="2" max="2" width="19.85546875" style="3" bestFit="1" customWidth="1"/>
    <col min="3" max="3" width="15" style="3" bestFit="1" customWidth="1"/>
    <col min="4" max="4" width="19.42578125" style="3" bestFit="1" customWidth="1"/>
    <col min="5" max="5" width="19.7109375" style="3" bestFit="1" customWidth="1"/>
    <col min="6" max="6" width="17" style="3" bestFit="1" customWidth="1"/>
    <col min="7" max="7" width="27.140625" style="168" customWidth="1"/>
    <col min="8" max="16" width="9.140625" style="168"/>
  </cols>
  <sheetData>
    <row r="2" spans="1:7" s="18" customFormat="1">
      <c r="A2" s="81" t="s">
        <v>818</v>
      </c>
      <c r="B2" s="82"/>
      <c r="C2" s="82"/>
      <c r="D2" s="82"/>
      <c r="E2" s="56"/>
      <c r="F2" s="56"/>
      <c r="G2" s="56"/>
    </row>
    <row r="3" spans="1:7" s="18" customFormat="1" ht="15.75" thickBot="1">
      <c r="A3" s="83"/>
      <c r="B3" s="66"/>
      <c r="C3" s="66"/>
      <c r="D3" s="66"/>
      <c r="E3" s="66"/>
      <c r="F3" s="66"/>
      <c r="G3" s="105"/>
    </row>
    <row r="4" spans="1:7" s="330" customFormat="1" ht="30.75" thickBot="1">
      <c r="A4" s="95" t="s">
        <v>44</v>
      </c>
      <c r="B4" s="95" t="s">
        <v>819</v>
      </c>
      <c r="C4" s="95" t="s">
        <v>756</v>
      </c>
      <c r="D4" s="95" t="s">
        <v>820</v>
      </c>
      <c r="E4" s="95" t="s">
        <v>821</v>
      </c>
      <c r="F4" s="95" t="s">
        <v>757</v>
      </c>
      <c r="G4" s="353"/>
    </row>
    <row r="5" spans="1:7">
      <c r="A5" s="3">
        <v>2024</v>
      </c>
      <c r="B5" s="75">
        <v>1.5610236620343589</v>
      </c>
      <c r="C5" s="75">
        <v>1.87589143127492</v>
      </c>
      <c r="D5" s="75">
        <v>-0.20984335251907421</v>
      </c>
      <c r="E5" s="75">
        <v>0.25537726541091632</v>
      </c>
      <c r="F5" s="75">
        <v>0.36840938598027995</v>
      </c>
    </row>
    <row r="6" spans="1:7" ht="15.75" thickBot="1">
      <c r="A6" s="46">
        <v>2025</v>
      </c>
      <c r="B6" s="77">
        <v>1.6674427203389868</v>
      </c>
      <c r="C6" s="77">
        <v>1.7825648072819269</v>
      </c>
      <c r="D6" s="77">
        <v>-0.48883395812389274</v>
      </c>
      <c r="E6" s="77">
        <v>0.59233436903112291</v>
      </c>
      <c r="F6" s="77">
        <v>0.25777150770621426</v>
      </c>
    </row>
    <row r="8" spans="1:7" ht="15" customHeight="1">
      <c r="A8" s="430" t="s">
        <v>822</v>
      </c>
      <c r="B8" s="430"/>
      <c r="C8" s="430"/>
      <c r="D8" s="430"/>
      <c r="E8" s="430"/>
      <c r="F8" s="430"/>
      <c r="G8" s="430"/>
    </row>
    <row r="9" spans="1:7" ht="30.75" customHeight="1">
      <c r="A9" s="449" t="s">
        <v>758</v>
      </c>
      <c r="B9" s="449"/>
      <c r="C9" s="449"/>
      <c r="D9" s="449"/>
      <c r="E9" s="449"/>
      <c r="F9" s="449"/>
      <c r="G9" s="449"/>
    </row>
  </sheetData>
  <mergeCells count="2">
    <mergeCell ref="A9:G9"/>
    <mergeCell ref="A8:G8"/>
  </mergeCell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8118-EA3F-404E-A286-C224BC37A56B}">
  <dimension ref="A2:H22"/>
  <sheetViews>
    <sheetView showGridLines="0" zoomScale="115" zoomScaleNormal="115" workbookViewId="0">
      <selection activeCell="C8" sqref="C8"/>
    </sheetView>
  </sheetViews>
  <sheetFormatPr defaultRowHeight="15"/>
  <cols>
    <col min="1" max="1" width="26.7109375" style="3" customWidth="1"/>
    <col min="2" max="2" width="27.28515625" style="3" customWidth="1"/>
    <col min="3" max="7" width="9.140625" style="3"/>
    <col min="8" max="8" width="9.5703125" customWidth="1"/>
  </cols>
  <sheetData>
    <row r="2" spans="1:2" s="18" customFormat="1">
      <c r="A2" s="81" t="s">
        <v>823</v>
      </c>
      <c r="B2" s="56"/>
    </row>
    <row r="3" spans="1:2" s="18" customFormat="1" ht="15.75" thickBot="1">
      <c r="A3" s="99"/>
      <c r="B3" s="66"/>
    </row>
    <row r="4" spans="1:2" ht="34.5" customHeight="1" thickBot="1">
      <c r="A4" s="354" t="s">
        <v>814</v>
      </c>
      <c r="B4" s="354" t="s">
        <v>815</v>
      </c>
    </row>
    <row r="5" spans="1:2">
      <c r="A5" s="207">
        <v>-0.62681377000000005</v>
      </c>
      <c r="B5" s="207">
        <v>8.9833430000000006E-2</v>
      </c>
    </row>
    <row r="6" spans="1:2">
      <c r="A6" s="207">
        <v>-0.53777923000000005</v>
      </c>
      <c r="B6" s="207">
        <v>2.9720739999999999E-2</v>
      </c>
    </row>
    <row r="7" spans="1:2">
      <c r="A7" s="207">
        <v>-0.45520513000000001</v>
      </c>
      <c r="B7" s="207">
        <v>-4.689393E-2</v>
      </c>
    </row>
    <row r="8" spans="1:2">
      <c r="A8" s="207">
        <v>-0.41606327999999998</v>
      </c>
      <c r="B8" s="207">
        <v>9.5859299999999995E-2</v>
      </c>
    </row>
    <row r="9" spans="1:2">
      <c r="A9" s="207">
        <v>-0.41506398</v>
      </c>
      <c r="B9" s="207">
        <v>1.504639E-2</v>
      </c>
    </row>
    <row r="10" spans="1:2">
      <c r="A10" s="207">
        <v>-0.4011035</v>
      </c>
      <c r="B10" s="207">
        <v>-8.4641250000000001E-2</v>
      </c>
    </row>
    <row r="11" spans="1:2">
      <c r="A11" s="207">
        <v>-0.37787595000000002</v>
      </c>
      <c r="B11" s="207">
        <v>-4.164201E-2</v>
      </c>
    </row>
    <row r="12" spans="1:2">
      <c r="A12" s="207">
        <v>-0.29536635</v>
      </c>
      <c r="B12" s="207">
        <v>0.16205754</v>
      </c>
    </row>
    <row r="13" spans="1:2">
      <c r="A13" s="207">
        <v>-0.19262207000000001</v>
      </c>
      <c r="B13" s="207">
        <v>9.7237939999999995E-2</v>
      </c>
    </row>
    <row r="14" spans="1:2">
      <c r="A14" s="207">
        <v>-4.2571709999999999E-2</v>
      </c>
      <c r="B14" s="207">
        <v>0.22211744</v>
      </c>
    </row>
    <row r="15" spans="1:2">
      <c r="A15" s="207">
        <v>0.16032128000000001</v>
      </c>
      <c r="B15" s="207">
        <v>1.00509E-2</v>
      </c>
    </row>
    <row r="16" spans="1:2">
      <c r="A16" s="207">
        <v>0.43384040000000001</v>
      </c>
      <c r="B16" s="207">
        <v>-7.9783800000000002E-2</v>
      </c>
    </row>
    <row r="17" spans="1:8">
      <c r="A17" s="207">
        <v>0.87842571000000003</v>
      </c>
      <c r="B17" s="207">
        <v>-3.2240699999999999E-3</v>
      </c>
    </row>
    <row r="18" spans="1:8">
      <c r="A18" s="207">
        <v>1.7728187</v>
      </c>
      <c r="B18" s="207">
        <v>-0.30826685999999998</v>
      </c>
    </row>
    <row r="19" spans="1:8" ht="15.75" thickBot="1">
      <c r="A19" s="210">
        <v>3.6724684999999999</v>
      </c>
      <c r="B19" s="210">
        <v>-0.14570939999999999</v>
      </c>
    </row>
    <row r="21" spans="1:8" ht="32.25" customHeight="1">
      <c r="A21" s="430" t="s">
        <v>813</v>
      </c>
      <c r="B21" s="430"/>
      <c r="C21" s="430"/>
      <c r="D21" s="430"/>
      <c r="E21" s="430"/>
      <c r="F21" s="430"/>
      <c r="G21" s="430"/>
      <c r="H21" s="430"/>
    </row>
    <row r="22" spans="1:8" ht="107.25" customHeight="1">
      <c r="A22" s="428" t="s">
        <v>812</v>
      </c>
      <c r="B22" s="428"/>
      <c r="C22" s="428"/>
      <c r="D22" s="428"/>
      <c r="E22" s="428"/>
      <c r="F22" s="428"/>
      <c r="G22" s="428"/>
      <c r="H22" s="428"/>
    </row>
  </sheetData>
  <mergeCells count="2">
    <mergeCell ref="A22:H22"/>
    <mergeCell ref="A21:H21"/>
  </mergeCell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BB70-1CBE-482C-8659-236F1EA3B6B8}">
  <dimension ref="A2:W28"/>
  <sheetViews>
    <sheetView showGridLines="0" zoomScale="115" zoomScaleNormal="115" workbookViewId="0">
      <selection activeCell="G16" sqref="G16"/>
    </sheetView>
  </sheetViews>
  <sheetFormatPr defaultRowHeight="15"/>
  <cols>
    <col min="1" max="1" width="18.42578125" style="3" customWidth="1"/>
    <col min="2" max="2" width="19.85546875" style="3" customWidth="1"/>
    <col min="3" max="6" width="9.140625" style="3"/>
    <col min="7" max="7" width="22.42578125" style="3" customWidth="1"/>
    <col min="8" max="23" width="9.140625" style="3"/>
  </cols>
  <sheetData>
    <row r="2" spans="1:2" s="18" customFormat="1">
      <c r="A2" s="81" t="s">
        <v>816</v>
      </c>
      <c r="B2" s="56"/>
    </row>
    <row r="3" spans="1:2" s="18" customFormat="1" ht="15.75" thickBot="1">
      <c r="A3" s="99"/>
      <c r="B3" s="66"/>
    </row>
    <row r="4" spans="1:2" ht="72" customHeight="1" thickBot="1">
      <c r="A4" s="78" t="s">
        <v>817</v>
      </c>
      <c r="B4" s="78" t="s">
        <v>815</v>
      </c>
    </row>
    <row r="5" spans="1:2">
      <c r="A5" s="355">
        <v>-1.8740422000000001</v>
      </c>
      <c r="B5" s="355">
        <v>0.20075731999999999</v>
      </c>
    </row>
    <row r="6" spans="1:2">
      <c r="A6" s="355">
        <v>-1.1107829</v>
      </c>
      <c r="B6" s="355">
        <v>-1.8849399999999999E-2</v>
      </c>
    </row>
    <row r="7" spans="1:2">
      <c r="A7" s="355">
        <v>-0.78623841999999999</v>
      </c>
      <c r="B7" s="355">
        <v>9.1988260000000002E-2</v>
      </c>
    </row>
    <row r="8" spans="1:2">
      <c r="A8" s="355">
        <v>-0.62957125999999997</v>
      </c>
      <c r="B8" s="355">
        <v>0.1682787</v>
      </c>
    </row>
    <row r="9" spans="1:2">
      <c r="A9" s="355">
        <v>-0.52050074000000002</v>
      </c>
      <c r="B9" s="355">
        <v>1.347656E-2</v>
      </c>
    </row>
    <row r="10" spans="1:2">
      <c r="A10" s="355">
        <v>-0.48252133000000003</v>
      </c>
      <c r="B10" s="355">
        <v>1.6007540000000001E-2</v>
      </c>
    </row>
    <row r="11" spans="1:2">
      <c r="A11" s="355">
        <v>-0.41909243000000002</v>
      </c>
      <c r="B11" s="355">
        <v>-1.8579559999999998E-2</v>
      </c>
    </row>
    <row r="12" spans="1:2">
      <c r="A12" s="355">
        <v>-0.35971152000000001</v>
      </c>
      <c r="B12" s="355">
        <v>-1.04674E-2</v>
      </c>
    </row>
    <row r="13" spans="1:2">
      <c r="A13" s="355">
        <v>-0.31275866000000002</v>
      </c>
      <c r="B13" s="355">
        <v>0.21341263999999999</v>
      </c>
    </row>
    <row r="14" spans="1:2">
      <c r="A14" s="355">
        <v>-0.22302938</v>
      </c>
      <c r="B14" s="355">
        <v>0.16375698</v>
      </c>
    </row>
    <row r="15" spans="1:2">
      <c r="A15" s="355">
        <v>-0.10512792</v>
      </c>
      <c r="B15" s="355">
        <v>9.4500799999999996E-2</v>
      </c>
    </row>
    <row r="16" spans="1:2">
      <c r="A16" s="355">
        <v>-6.9849600000000001E-3</v>
      </c>
      <c r="B16" s="355">
        <v>3.0915270000000002E-2</v>
      </c>
    </row>
    <row r="17" spans="1:8">
      <c r="A17" s="355">
        <v>0.10485811</v>
      </c>
      <c r="B17" s="355">
        <v>-0.10865506</v>
      </c>
    </row>
    <row r="18" spans="1:8">
      <c r="A18" s="355">
        <v>0.24383764999999999</v>
      </c>
      <c r="B18" s="355">
        <v>-6.2148540000000002E-2</v>
      </c>
    </row>
    <row r="19" spans="1:8">
      <c r="A19" s="355">
        <v>0.38872888999999999</v>
      </c>
      <c r="B19" s="355">
        <v>1.530127E-2</v>
      </c>
    </row>
    <row r="20" spans="1:8">
      <c r="A20" s="355">
        <v>0.60186598999999996</v>
      </c>
      <c r="B20" s="355">
        <v>3.1635440000000001E-2</v>
      </c>
    </row>
    <row r="21" spans="1:8">
      <c r="A21" s="355">
        <v>0.89455119999999999</v>
      </c>
      <c r="B21" s="355">
        <v>3.6499579999999997E-2</v>
      </c>
    </row>
    <row r="22" spans="1:8">
      <c r="A22" s="355">
        <v>1.0940798</v>
      </c>
      <c r="B22" s="355">
        <v>-2.8367590000000002E-2</v>
      </c>
    </row>
    <row r="23" spans="1:8">
      <c r="A23" s="355">
        <v>1.4999370999999999</v>
      </c>
      <c r="B23" s="355">
        <v>1.5873899999999999E-3</v>
      </c>
    </row>
    <row r="24" spans="1:8" ht="15.75" thickBot="1">
      <c r="A24" s="356">
        <v>2.7032364000000002</v>
      </c>
      <c r="B24" s="356">
        <v>-8.9166969999999998E-2</v>
      </c>
    </row>
    <row r="27" spans="1:8" ht="29.25" customHeight="1">
      <c r="A27" s="430" t="s">
        <v>810</v>
      </c>
      <c r="B27" s="430"/>
      <c r="C27" s="430"/>
      <c r="D27" s="430"/>
      <c r="E27" s="430"/>
      <c r="F27" s="430"/>
      <c r="G27" s="430"/>
      <c r="H27" s="430"/>
    </row>
    <row r="28" spans="1:8" ht="138" customHeight="1">
      <c r="A28" s="428" t="s">
        <v>811</v>
      </c>
      <c r="B28" s="428"/>
      <c r="C28" s="428"/>
      <c r="D28" s="428"/>
      <c r="E28" s="428"/>
      <c r="F28" s="428"/>
      <c r="G28" s="428"/>
      <c r="H28" s="428"/>
    </row>
  </sheetData>
  <mergeCells count="2">
    <mergeCell ref="A27:H27"/>
    <mergeCell ref="A28:H2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F2A47-2BDE-4C4C-ADCC-1CEBAD1993E0}">
  <dimension ref="A2:J27"/>
  <sheetViews>
    <sheetView showGridLines="0" topLeftCell="A17" zoomScale="115" zoomScaleNormal="115" workbookViewId="0">
      <selection activeCell="D12" sqref="D12"/>
    </sheetView>
  </sheetViews>
  <sheetFormatPr defaultRowHeight="15"/>
  <cols>
    <col min="1" max="1" width="12.5703125" style="3" customWidth="1"/>
    <col min="2" max="2" width="26.42578125" style="3" customWidth="1"/>
    <col min="3" max="3" width="23.85546875" style="3" customWidth="1"/>
    <col min="4" max="6" width="8.7109375" style="168"/>
    <col min="7" max="10" width="9.140625" style="168"/>
  </cols>
  <sheetData>
    <row r="2" spans="1:3" s="4" customFormat="1" ht="15.75">
      <c r="A2" s="42" t="s">
        <v>1012</v>
      </c>
      <c r="B2" s="55"/>
      <c r="C2" s="55"/>
    </row>
    <row r="3" spans="1:3" s="61" customFormat="1" ht="15.75" thickBot="1">
      <c r="A3" s="71"/>
      <c r="B3" s="72"/>
      <c r="C3" s="72"/>
    </row>
    <row r="4" spans="1:3" ht="30.95" customHeight="1" thickBot="1">
      <c r="A4" s="78" t="s">
        <v>44</v>
      </c>
      <c r="B4" s="78" t="s">
        <v>781</v>
      </c>
      <c r="C4" s="78" t="s">
        <v>41</v>
      </c>
    </row>
    <row r="5" spans="1:3">
      <c r="A5" s="17">
        <v>2003</v>
      </c>
      <c r="B5" s="79">
        <v>92.410786079999994</v>
      </c>
      <c r="C5" s="79">
        <v>71.868847070000001</v>
      </c>
    </row>
    <row r="6" spans="1:3">
      <c r="A6" s="17">
        <v>2004</v>
      </c>
      <c r="B6" s="79">
        <v>92.419216539999994</v>
      </c>
      <c r="C6" s="79">
        <v>72.125193049999993</v>
      </c>
    </row>
    <row r="7" spans="1:3">
      <c r="A7" s="17">
        <v>2005</v>
      </c>
      <c r="B7" s="79">
        <v>92.426536420000005</v>
      </c>
      <c r="C7" s="79">
        <v>72.378931410000007</v>
      </c>
    </row>
    <row r="8" spans="1:3">
      <c r="A8" s="17">
        <v>2006</v>
      </c>
      <c r="B8" s="79">
        <v>92.434952659999993</v>
      </c>
      <c r="C8" s="79">
        <v>72.631246930000003</v>
      </c>
    </row>
    <row r="9" spans="1:3">
      <c r="A9" s="17">
        <v>2007</v>
      </c>
      <c r="B9" s="79">
        <v>94.469271449999994</v>
      </c>
      <c r="C9" s="79">
        <v>72.882509959999993</v>
      </c>
    </row>
    <row r="10" spans="1:3">
      <c r="A10" s="17">
        <v>2008</v>
      </c>
      <c r="B10" s="79">
        <v>94.521862249999998</v>
      </c>
      <c r="C10" s="79">
        <v>73.166237409999994</v>
      </c>
    </row>
    <row r="11" spans="1:3">
      <c r="A11" s="17">
        <v>2009</v>
      </c>
      <c r="B11" s="79">
        <v>94.579452029999999</v>
      </c>
      <c r="C11" s="79">
        <v>73.446385939999999</v>
      </c>
    </row>
    <row r="12" spans="1:3">
      <c r="A12" s="17">
        <v>2010</v>
      </c>
      <c r="B12" s="79">
        <v>94.671778180000004</v>
      </c>
      <c r="C12" s="79">
        <v>73.722860699999998</v>
      </c>
    </row>
    <row r="13" spans="1:3">
      <c r="A13" s="17">
        <v>2011</v>
      </c>
      <c r="B13" s="79">
        <v>94.768365639999999</v>
      </c>
      <c r="C13" s="79">
        <v>73.994127669999997</v>
      </c>
    </row>
    <row r="14" spans="1:3">
      <c r="A14" s="17">
        <v>2012</v>
      </c>
      <c r="B14" s="79">
        <v>94.887237499999998</v>
      </c>
      <c r="C14" s="79">
        <v>74.256676409999997</v>
      </c>
    </row>
    <row r="15" spans="1:3">
      <c r="A15" s="17">
        <v>2013</v>
      </c>
      <c r="B15" s="79">
        <v>94.999691400000003</v>
      </c>
      <c r="C15" s="79">
        <v>74.752178200000003</v>
      </c>
    </row>
    <row r="16" spans="1:3">
      <c r="A16" s="17">
        <v>2014</v>
      </c>
      <c r="B16" s="79">
        <v>95.112194900000006</v>
      </c>
      <c r="C16" s="79">
        <v>75.242317659999998</v>
      </c>
    </row>
    <row r="17" spans="1:9">
      <c r="A17" s="17">
        <v>2015</v>
      </c>
      <c r="B17" s="79">
        <v>95.203168629999993</v>
      </c>
      <c r="C17" s="79">
        <v>75.302374920000005</v>
      </c>
    </row>
    <row r="18" spans="1:9">
      <c r="A18" s="17">
        <v>2016</v>
      </c>
      <c r="B18" s="79">
        <v>95.288292819999995</v>
      </c>
      <c r="C18" s="79">
        <v>75.321916729999998</v>
      </c>
    </row>
    <row r="19" spans="1:9">
      <c r="A19" s="17">
        <v>2017</v>
      </c>
      <c r="B19" s="79">
        <v>95.365910470000003</v>
      </c>
      <c r="C19" s="79">
        <v>75.370947060000006</v>
      </c>
    </row>
    <row r="20" spans="1:9">
      <c r="A20" s="17">
        <v>2018</v>
      </c>
      <c r="B20" s="79">
        <v>95.438247950000004</v>
      </c>
      <c r="C20" s="79">
        <v>75.413032819999998</v>
      </c>
    </row>
    <row r="21" spans="1:9">
      <c r="A21" s="17">
        <v>2019</v>
      </c>
      <c r="B21" s="79">
        <v>95.510557439999999</v>
      </c>
      <c r="C21" s="79">
        <v>75.488265670000004</v>
      </c>
    </row>
    <row r="22" spans="1:9">
      <c r="A22" s="17">
        <v>2020</v>
      </c>
      <c r="B22" s="79">
        <v>95.58504001</v>
      </c>
      <c r="C22" s="79">
        <v>75.509120460000005</v>
      </c>
    </row>
    <row r="23" spans="1:9">
      <c r="A23" s="17">
        <v>2021</v>
      </c>
      <c r="B23" s="79">
        <v>94.201676250000006</v>
      </c>
      <c r="C23" s="79">
        <v>75.355886889999994</v>
      </c>
    </row>
    <row r="24" spans="1:9" ht="15.75" thickBot="1">
      <c r="A24" s="76">
        <v>2022</v>
      </c>
      <c r="B24" s="80">
        <v>94.303060599999995</v>
      </c>
      <c r="C24" s="80">
        <v>75.213684850000007</v>
      </c>
    </row>
    <row r="26" spans="1:9" s="58" customFormat="1" ht="29.25" customHeight="1">
      <c r="A26" s="433" t="s">
        <v>773</v>
      </c>
      <c r="B26" s="433"/>
      <c r="C26" s="433"/>
      <c r="D26" s="433"/>
      <c r="E26" s="433"/>
      <c r="F26" s="433"/>
      <c r="G26" s="433"/>
      <c r="H26" s="433"/>
      <c r="I26" s="433"/>
    </row>
    <row r="27" spans="1:9" s="58" customFormat="1" ht="32.25" customHeight="1">
      <c r="A27" s="428" t="s">
        <v>774</v>
      </c>
      <c r="B27" s="428"/>
      <c r="C27" s="428"/>
      <c r="D27" s="428"/>
      <c r="E27" s="428"/>
      <c r="F27" s="428"/>
      <c r="G27" s="428"/>
      <c r="H27" s="428"/>
      <c r="I27" s="428"/>
    </row>
  </sheetData>
  <mergeCells count="2">
    <mergeCell ref="A26:I26"/>
    <mergeCell ref="A27:I2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E855B-D226-40D5-A67F-E7908AFA5968}">
  <dimension ref="A2:K28"/>
  <sheetViews>
    <sheetView showGridLines="0" topLeftCell="A3" zoomScale="115" zoomScaleNormal="115" workbookViewId="0">
      <selection activeCell="A2" sqref="A2"/>
    </sheetView>
  </sheetViews>
  <sheetFormatPr defaultRowHeight="15"/>
  <cols>
    <col min="1" max="1" width="8.28515625" style="3" customWidth="1"/>
    <col min="2" max="2" width="26.140625" style="3" customWidth="1"/>
    <col min="3" max="3" width="25.140625" style="3" customWidth="1"/>
    <col min="4" max="6" width="8.7109375" style="3"/>
  </cols>
  <sheetData>
    <row r="2" spans="1:3" s="4" customFormat="1" ht="15.75">
      <c r="A2" s="42" t="s">
        <v>1011</v>
      </c>
      <c r="B2" s="55"/>
      <c r="C2" s="55"/>
    </row>
    <row r="3" spans="1:3" s="61" customFormat="1" ht="15.75" thickBot="1">
      <c r="A3" s="71"/>
      <c r="B3" s="72"/>
      <c r="C3" s="72"/>
    </row>
    <row r="4" spans="1:3" ht="30.75" thickBot="1">
      <c r="A4" s="78" t="s">
        <v>44</v>
      </c>
      <c r="B4" s="78" t="s">
        <v>781</v>
      </c>
      <c r="C4" s="78" t="s">
        <v>41</v>
      </c>
    </row>
    <row r="5" spans="1:3">
      <c r="A5" s="17">
        <v>2002</v>
      </c>
      <c r="B5" s="79">
        <v>86.698404679999996</v>
      </c>
      <c r="C5" s="79">
        <v>30.907801729999999</v>
      </c>
    </row>
    <row r="6" spans="1:3">
      <c r="A6" s="17">
        <v>2003</v>
      </c>
      <c r="B6" s="79">
        <v>86.861734069999997</v>
      </c>
      <c r="C6" s="79">
        <v>31.584473809999999</v>
      </c>
    </row>
    <row r="7" spans="1:3">
      <c r="A7" s="17">
        <v>2004</v>
      </c>
      <c r="B7" s="79">
        <v>87.101924780000004</v>
      </c>
      <c r="C7" s="79">
        <v>32.320586939999998</v>
      </c>
    </row>
    <row r="8" spans="1:3">
      <c r="A8" s="17">
        <v>2005</v>
      </c>
      <c r="B8" s="79">
        <v>87.341234229999998</v>
      </c>
      <c r="C8" s="79">
        <v>33.06715174</v>
      </c>
    </row>
    <row r="9" spans="1:3">
      <c r="A9" s="17">
        <v>2006</v>
      </c>
      <c r="B9" s="79">
        <v>87.580498899999995</v>
      </c>
      <c r="C9" s="79">
        <v>33.825130780000002</v>
      </c>
    </row>
    <row r="10" spans="1:3">
      <c r="A10" s="17">
        <v>2007</v>
      </c>
      <c r="B10" s="79">
        <v>87.833665460000006</v>
      </c>
      <c r="C10" s="79">
        <v>34.592695820000003</v>
      </c>
    </row>
    <row r="11" spans="1:3">
      <c r="A11" s="17">
        <v>2008</v>
      </c>
      <c r="B11" s="79">
        <v>88.089655320000006</v>
      </c>
      <c r="C11" s="79">
        <v>35.369706469999997</v>
      </c>
    </row>
    <row r="12" spans="1:3">
      <c r="A12" s="17">
        <v>2009</v>
      </c>
      <c r="B12" s="79">
        <v>88.370462779999997</v>
      </c>
      <c r="C12" s="79">
        <v>36.164910829999997</v>
      </c>
    </row>
    <row r="13" spans="1:3">
      <c r="A13" s="17">
        <v>2010</v>
      </c>
      <c r="B13" s="79">
        <v>88.660386459999998</v>
      </c>
      <c r="C13" s="79">
        <v>36.97178624</v>
      </c>
    </row>
    <row r="14" spans="1:3">
      <c r="A14" s="17">
        <v>2011</v>
      </c>
      <c r="B14" s="79">
        <v>88.950494259999999</v>
      </c>
      <c r="C14" s="79">
        <v>37.802492270000002</v>
      </c>
    </row>
    <row r="15" spans="1:3">
      <c r="A15" s="17">
        <v>2012</v>
      </c>
      <c r="B15" s="79">
        <v>89.240989589999998</v>
      </c>
      <c r="C15" s="79">
        <v>38.814295829999999</v>
      </c>
    </row>
    <row r="16" spans="1:3">
      <c r="A16" s="17">
        <v>2013</v>
      </c>
      <c r="B16" s="79">
        <v>89.53498879</v>
      </c>
      <c r="C16" s="79">
        <v>39.842821059999999</v>
      </c>
    </row>
    <row r="17" spans="1:11">
      <c r="A17" s="17">
        <v>2014</v>
      </c>
      <c r="B17" s="79">
        <v>89.835668799999993</v>
      </c>
      <c r="C17" s="79">
        <v>40.888899840000001</v>
      </c>
    </row>
    <row r="18" spans="1:11">
      <c r="A18" s="17">
        <v>2015</v>
      </c>
      <c r="B18" s="79">
        <v>90.131283249999996</v>
      </c>
      <c r="C18" s="79">
        <v>41.95027769</v>
      </c>
    </row>
    <row r="19" spans="1:11">
      <c r="A19" s="17">
        <v>2016</v>
      </c>
      <c r="B19" s="79">
        <v>90.411340710000005</v>
      </c>
      <c r="C19" s="79">
        <v>43.009255609999997</v>
      </c>
    </row>
    <row r="20" spans="1:11">
      <c r="A20" s="17">
        <v>2017</v>
      </c>
      <c r="B20" s="79">
        <v>90.667908460000007</v>
      </c>
      <c r="C20" s="79">
        <v>44.009940380000003</v>
      </c>
    </row>
    <row r="21" spans="1:11">
      <c r="A21" s="17">
        <v>2018</v>
      </c>
      <c r="B21" s="79">
        <v>90.882515499999997</v>
      </c>
      <c r="C21" s="79">
        <v>45.108952469999998</v>
      </c>
    </row>
    <row r="22" spans="1:11">
      <c r="A22" s="17">
        <v>2019</v>
      </c>
      <c r="B22" s="79">
        <v>91.040386920000003</v>
      </c>
      <c r="C22" s="79">
        <v>46.226805329999998</v>
      </c>
    </row>
    <row r="23" spans="1:11">
      <c r="A23" s="17">
        <v>2020</v>
      </c>
      <c r="B23" s="79">
        <v>91.143794959999994</v>
      </c>
      <c r="C23" s="79">
        <v>47.255503570000002</v>
      </c>
    </row>
    <row r="24" spans="1:11">
      <c r="A24" s="17">
        <v>2021</v>
      </c>
      <c r="B24" s="79">
        <v>91.234062039999998</v>
      </c>
      <c r="C24" s="79">
        <v>48.382968150000004</v>
      </c>
    </row>
    <row r="25" spans="1:11" ht="15.75" thickBot="1">
      <c r="A25" s="76">
        <v>2022</v>
      </c>
      <c r="B25" s="80">
        <v>91.243875110000005</v>
      </c>
      <c r="C25" s="80">
        <v>49.145445840000001</v>
      </c>
    </row>
    <row r="27" spans="1:11" s="89" customFormat="1">
      <c r="A27" s="15" t="s">
        <v>775</v>
      </c>
      <c r="B27" s="15"/>
      <c r="C27" s="15"/>
      <c r="D27" s="15"/>
      <c r="E27" s="15"/>
      <c r="F27" s="82"/>
      <c r="G27" s="56"/>
      <c r="H27" s="56"/>
      <c r="I27" s="56"/>
    </row>
    <row r="28" spans="1:11" s="89" customFormat="1" ht="33.75" customHeight="1">
      <c r="A28" s="428" t="s">
        <v>171</v>
      </c>
      <c r="B28" s="428"/>
      <c r="C28" s="428"/>
      <c r="D28" s="428"/>
      <c r="E28" s="428"/>
      <c r="F28" s="428"/>
      <c r="G28" s="428"/>
      <c r="H28" s="428"/>
      <c r="I28" s="428"/>
      <c r="J28" s="428"/>
      <c r="K28" s="428"/>
    </row>
  </sheetData>
  <mergeCells count="1">
    <mergeCell ref="A28:K2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3B40-F7BD-476F-B740-3EE3C4F3938E}">
  <dimension ref="A2:E18"/>
  <sheetViews>
    <sheetView showGridLines="0" topLeftCell="A13" zoomScale="115" zoomScaleNormal="115" workbookViewId="0">
      <selection activeCell="C16" sqref="C16"/>
    </sheetView>
  </sheetViews>
  <sheetFormatPr defaultRowHeight="15"/>
  <cols>
    <col min="1" max="1" width="85.140625" style="3" customWidth="1"/>
    <col min="2" max="2" width="37.140625" style="3" customWidth="1"/>
    <col min="3" max="5" width="12.85546875" style="3" customWidth="1"/>
  </cols>
  <sheetData>
    <row r="2" spans="1:2" s="44" customFormat="1" ht="15" customHeight="1">
      <c r="A2" s="42" t="s">
        <v>172</v>
      </c>
      <c r="B2" s="43"/>
    </row>
    <row r="3" spans="1:2" s="44" customFormat="1" ht="15" customHeight="1">
      <c r="A3" s="42"/>
      <c r="B3" s="43"/>
    </row>
    <row r="4" spans="1:2" s="44" customFormat="1" ht="15" customHeight="1">
      <c r="A4" s="42"/>
      <c r="B4" s="43"/>
    </row>
    <row r="5" spans="1:2" s="44" customFormat="1" ht="15" customHeight="1">
      <c r="A5" s="42"/>
      <c r="B5" s="43"/>
    </row>
    <row r="6" spans="1:2" s="44" customFormat="1" ht="15" customHeight="1">
      <c r="A6" s="42"/>
      <c r="B6" s="43"/>
    </row>
    <row r="7" spans="1:2" s="44" customFormat="1" ht="15" customHeight="1">
      <c r="A7" s="42"/>
      <c r="B7" s="43"/>
    </row>
    <row r="8" spans="1:2" s="44" customFormat="1" ht="15" customHeight="1">
      <c r="A8" s="42"/>
      <c r="B8" s="43"/>
    </row>
    <row r="9" spans="1:2" s="44" customFormat="1" ht="15" customHeight="1">
      <c r="A9" s="42"/>
      <c r="B9" s="43"/>
    </row>
    <row r="10" spans="1:2" s="44" customFormat="1" ht="15" customHeight="1">
      <c r="A10" s="42"/>
      <c r="B10" s="43"/>
    </row>
    <row r="11" spans="1:2" s="44" customFormat="1" ht="15" customHeight="1">
      <c r="A11" s="42"/>
      <c r="B11" s="43"/>
    </row>
    <row r="12" spans="1:2" s="44" customFormat="1" ht="15" customHeight="1">
      <c r="A12" s="42"/>
      <c r="B12" s="43"/>
    </row>
    <row r="13" spans="1:2" s="44" customFormat="1" ht="15" customHeight="1">
      <c r="A13" s="42"/>
      <c r="B13" s="43"/>
    </row>
    <row r="14" spans="1:2" s="44" customFormat="1" ht="15" customHeight="1">
      <c r="A14" s="42"/>
      <c r="B14" s="43"/>
    </row>
    <row r="15" spans="1:2" s="44" customFormat="1" ht="29.25" customHeight="1">
      <c r="A15" s="42"/>
      <c r="B15" s="43"/>
    </row>
    <row r="16" spans="1:2" s="58" customFormat="1" ht="124.5" customHeight="1">
      <c r="A16" s="434" t="s">
        <v>1009</v>
      </c>
      <c r="B16" s="434"/>
    </row>
    <row r="17" spans="1:2" s="58" customFormat="1" ht="49.5" customHeight="1">
      <c r="A17" s="434"/>
      <c r="B17" s="434"/>
    </row>
    <row r="18" spans="1:2" ht="26.25" customHeight="1">
      <c r="A18" s="435"/>
      <c r="B18" s="435"/>
    </row>
  </sheetData>
  <mergeCells count="3">
    <mergeCell ref="A16:B16"/>
    <mergeCell ref="A17:B17"/>
    <mergeCell ref="A18:B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5560-8961-4091-AE0C-C58532CD3200}">
  <dimension ref="A2:Q13"/>
  <sheetViews>
    <sheetView showGridLines="0" topLeftCell="A4" zoomScale="115" zoomScaleNormal="115" workbookViewId="0">
      <selection activeCell="E20" sqref="E20"/>
    </sheetView>
  </sheetViews>
  <sheetFormatPr defaultRowHeight="15"/>
  <cols>
    <col min="1" max="1" width="27.5703125" style="3" customWidth="1"/>
    <col min="2" max="5" width="23" style="3" customWidth="1"/>
    <col min="6" max="17" width="9.140625" style="3"/>
  </cols>
  <sheetData>
    <row r="2" spans="1:7" s="44" customFormat="1" ht="15" customHeight="1">
      <c r="A2" s="42" t="s">
        <v>1008</v>
      </c>
      <c r="B2" s="43"/>
      <c r="C2" s="43"/>
      <c r="D2" s="43"/>
      <c r="E2" s="43"/>
      <c r="F2" s="2"/>
      <c r="G2" s="2"/>
    </row>
    <row r="3" spans="1:7" s="44" customFormat="1" ht="15" customHeight="1" thickBot="1">
      <c r="A3" s="64"/>
      <c r="B3" s="409"/>
      <c r="C3" s="409"/>
      <c r="D3" s="409"/>
      <c r="E3" s="409"/>
      <c r="F3" s="2"/>
      <c r="G3" s="2"/>
    </row>
    <row r="4" spans="1:7" s="425" customFormat="1" ht="60.75" customHeight="1" thickBot="1">
      <c r="A4" s="63" t="s">
        <v>173</v>
      </c>
      <c r="B4" s="423" t="s">
        <v>174</v>
      </c>
      <c r="C4" s="423" t="s">
        <v>175</v>
      </c>
      <c r="D4" s="423" t="s">
        <v>782</v>
      </c>
      <c r="E4" s="423" t="s">
        <v>176</v>
      </c>
      <c r="F4" s="424"/>
      <c r="G4" s="424"/>
    </row>
    <row r="5" spans="1:7" s="44" customFormat="1" ht="15" customHeight="1">
      <c r="A5" s="42" t="s">
        <v>177</v>
      </c>
      <c r="B5" s="2">
        <v>548.29999999999995</v>
      </c>
      <c r="C5" s="2">
        <v>427.8</v>
      </c>
      <c r="D5" s="2">
        <f>B5+C5</f>
        <v>976.09999999999991</v>
      </c>
      <c r="E5" s="358">
        <v>1.37E-2</v>
      </c>
      <c r="F5" s="2"/>
      <c r="G5" s="2"/>
    </row>
    <row r="6" spans="1:7" s="44" customFormat="1" ht="15" customHeight="1">
      <c r="A6" s="42" t="s">
        <v>178</v>
      </c>
      <c r="B6" s="2">
        <v>396.9</v>
      </c>
      <c r="C6" s="2">
        <v>180.2</v>
      </c>
      <c r="D6" s="2">
        <f>B6+C6</f>
        <v>577.09999999999991</v>
      </c>
      <c r="E6" s="358">
        <v>8.0999999999999996E-3</v>
      </c>
      <c r="F6" s="2"/>
      <c r="G6" s="2"/>
    </row>
    <row r="7" spans="1:7" s="44" customFormat="1" ht="15" customHeight="1">
      <c r="A7" s="42" t="s">
        <v>179</v>
      </c>
      <c r="B7" s="2">
        <v>256</v>
      </c>
      <c r="C7" s="2">
        <v>117.9</v>
      </c>
      <c r="D7" s="2">
        <f>B7+C7</f>
        <v>373.9</v>
      </c>
      <c r="E7" s="358">
        <v>5.1999999999999998E-3</v>
      </c>
      <c r="F7" s="2"/>
      <c r="G7" s="2"/>
    </row>
    <row r="8" spans="1:7" s="44" customFormat="1" ht="15" customHeight="1">
      <c r="A8" s="42" t="s">
        <v>180</v>
      </c>
      <c r="B8" s="2">
        <v>109.4</v>
      </c>
      <c r="C8" s="2">
        <v>184.3</v>
      </c>
      <c r="D8" s="2">
        <f>B8+C8</f>
        <v>293.70000000000005</v>
      </c>
      <c r="E8" s="358">
        <v>4.1000000000000003E-3</v>
      </c>
      <c r="F8" s="2"/>
      <c r="G8" s="2"/>
    </row>
    <row r="9" spans="1:7" s="44" customFormat="1" ht="15" customHeight="1" thickBot="1">
      <c r="A9" s="64" t="s">
        <v>181</v>
      </c>
      <c r="B9" s="411">
        <f>1310.5</f>
        <v>1310.5</v>
      </c>
      <c r="C9" s="411">
        <f>SUM(C5:C8)</f>
        <v>910.2</v>
      </c>
      <c r="D9" s="411">
        <f>B9+C9</f>
        <v>2220.6999999999998</v>
      </c>
      <c r="E9" s="412">
        <v>3.1199999999999999E-2</v>
      </c>
      <c r="F9" s="2"/>
      <c r="G9" s="2"/>
    </row>
    <row r="10" spans="1:7" s="44" customFormat="1" ht="15" customHeight="1">
      <c r="A10" s="42"/>
      <c r="B10" s="43"/>
      <c r="C10" s="43"/>
      <c r="D10" s="43"/>
      <c r="E10" s="43"/>
      <c r="F10" s="2"/>
      <c r="G10" s="2"/>
    </row>
    <row r="11" spans="1:7" s="58" customFormat="1" ht="17.25" customHeight="1">
      <c r="A11" s="433" t="s">
        <v>1024</v>
      </c>
      <c r="B11" s="433"/>
      <c r="C11" s="433"/>
      <c r="D11" s="433"/>
      <c r="E11" s="433"/>
      <c r="F11" s="433"/>
      <c r="G11" s="433"/>
    </row>
    <row r="12" spans="1:7" s="58" customFormat="1" ht="30.75" customHeight="1">
      <c r="A12" s="433" t="s">
        <v>182</v>
      </c>
      <c r="B12" s="433"/>
      <c r="C12" s="433"/>
      <c r="D12" s="433"/>
      <c r="E12" s="433"/>
      <c r="F12" s="433"/>
      <c r="G12" s="433"/>
    </row>
    <row r="13" spans="1:7" ht="30" customHeight="1">
      <c r="A13" s="429" t="s">
        <v>1010</v>
      </c>
      <c r="B13" s="429"/>
      <c r="C13" s="429"/>
      <c r="D13" s="429"/>
      <c r="E13" s="429"/>
      <c r="F13" s="429"/>
      <c r="G13" s="429"/>
    </row>
  </sheetData>
  <mergeCells count="3">
    <mergeCell ref="A13:G13"/>
    <mergeCell ref="A12:G12"/>
    <mergeCell ref="A11:G1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0165-D68F-4B7E-A4BF-557074384FCE}">
  <dimension ref="A1"/>
  <sheetViews>
    <sheetView view="pageBreakPreview" topLeftCell="A7" zoomScale="60" zoomScaleNormal="100" workbookViewId="0">
      <selection activeCell="L43" sqref="L43"/>
    </sheetView>
  </sheetViews>
  <sheetFormatPr defaultRowHeight="1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8CE14-207C-48BA-9C53-B98400D1181B}">
  <dimension ref="A2:O49"/>
  <sheetViews>
    <sheetView showGridLines="0" topLeftCell="A32" zoomScale="115" zoomScaleNormal="115" workbookViewId="0">
      <selection activeCell="D6" sqref="D6"/>
    </sheetView>
  </sheetViews>
  <sheetFormatPr defaultRowHeight="15"/>
  <cols>
    <col min="1" max="1" width="11.140625" style="15" customWidth="1"/>
    <col min="2" max="2" width="21.85546875" style="15" customWidth="1"/>
    <col min="3" max="3" width="13.5703125" style="15" customWidth="1"/>
  </cols>
  <sheetData>
    <row r="2" spans="1:3" s="4" customFormat="1" ht="15.75">
      <c r="A2" s="81" t="s">
        <v>183</v>
      </c>
      <c r="B2" s="82"/>
      <c r="C2" s="82"/>
    </row>
    <row r="3" spans="1:3" s="4" customFormat="1" ht="16.5" thickBot="1">
      <c r="A3" s="83"/>
      <c r="B3" s="83"/>
      <c r="C3" s="83"/>
    </row>
    <row r="4" spans="1:3" s="11" customFormat="1" ht="39" customHeight="1" thickBot="1">
      <c r="A4" s="84" t="s">
        <v>44</v>
      </c>
      <c r="B4" s="84" t="s">
        <v>41</v>
      </c>
      <c r="C4" s="84" t="s">
        <v>783</v>
      </c>
    </row>
    <row r="5" spans="1:3">
      <c r="A5" s="15" t="s">
        <v>185</v>
      </c>
      <c r="B5" s="85">
        <v>54.8</v>
      </c>
      <c r="C5" s="85">
        <v>21.913888017050724</v>
      </c>
    </row>
    <row r="6" spans="1:3">
      <c r="A6" s="15" t="s">
        <v>186</v>
      </c>
      <c r="B6" s="85">
        <v>52.4</v>
      </c>
      <c r="C6" s="85">
        <v>20.979191060838161</v>
      </c>
    </row>
    <row r="7" spans="1:3">
      <c r="A7" s="15" t="s">
        <v>187</v>
      </c>
      <c r="B7" s="85">
        <v>50</v>
      </c>
      <c r="C7" s="85">
        <v>20.061907092408553</v>
      </c>
    </row>
    <row r="8" spans="1:3">
      <c r="A8" s="15" t="s">
        <v>188</v>
      </c>
      <c r="B8" s="85">
        <v>47.6</v>
      </c>
      <c r="C8" s="85">
        <v>19.270881143788536</v>
      </c>
    </row>
    <row r="9" spans="1:3">
      <c r="A9" s="15" t="s">
        <v>189</v>
      </c>
      <c r="B9" s="85">
        <v>45.3</v>
      </c>
      <c r="C9" s="85">
        <v>18.441608012719051</v>
      </c>
    </row>
    <row r="10" spans="1:3">
      <c r="A10" s="15" t="s">
        <v>190</v>
      </c>
      <c r="B10" s="85">
        <v>43</v>
      </c>
      <c r="C10" s="85">
        <v>17.616148153302735</v>
      </c>
    </row>
    <row r="11" spans="1:3">
      <c r="A11" s="15" t="s">
        <v>191</v>
      </c>
      <c r="B11" s="85">
        <v>40.799999999999997</v>
      </c>
      <c r="C11" s="85">
        <v>16.712443381008345</v>
      </c>
    </row>
    <row r="12" spans="1:3">
      <c r="A12" s="15" t="s">
        <v>192</v>
      </c>
      <c r="B12" s="85">
        <v>38.6</v>
      </c>
      <c r="C12" s="85">
        <v>15.901085355488142</v>
      </c>
    </row>
    <row r="13" spans="1:3">
      <c r="A13" s="15" t="s">
        <v>193</v>
      </c>
      <c r="B13" s="85">
        <v>37.200000000000003</v>
      </c>
      <c r="C13" s="85">
        <v>15.143911816919641</v>
      </c>
    </row>
    <row r="14" spans="1:3">
      <c r="A14" s="15" t="s">
        <v>194</v>
      </c>
      <c r="B14" s="85">
        <v>34.700000000000003</v>
      </c>
      <c r="C14" s="85">
        <v>14.425253337520521</v>
      </c>
    </row>
    <row r="15" spans="1:3">
      <c r="A15" s="15" t="s">
        <v>195</v>
      </c>
      <c r="B15" s="85">
        <v>33</v>
      </c>
      <c r="C15" s="85">
        <v>13.610905801028959</v>
      </c>
    </row>
    <row r="16" spans="1:3">
      <c r="A16" s="15" t="s">
        <v>196</v>
      </c>
      <c r="B16" s="85">
        <v>31.3</v>
      </c>
      <c r="C16" s="85">
        <v>13.021468961791587</v>
      </c>
    </row>
    <row r="17" spans="1:3">
      <c r="A17" s="15" t="s">
        <v>197</v>
      </c>
      <c r="B17" s="85">
        <v>29.8</v>
      </c>
      <c r="C17" s="85">
        <v>12.452104424230784</v>
      </c>
    </row>
    <row r="18" spans="1:3">
      <c r="A18" s="15" t="s">
        <v>198</v>
      </c>
      <c r="B18" s="85">
        <v>28.4</v>
      </c>
      <c r="C18" s="85">
        <v>11.888905275087941</v>
      </c>
    </row>
    <row r="19" spans="1:3">
      <c r="A19" s="15" t="s">
        <v>199</v>
      </c>
      <c r="B19" s="85">
        <v>27.1</v>
      </c>
      <c r="C19" s="85">
        <v>11.408843308041719</v>
      </c>
    </row>
    <row r="20" spans="1:3">
      <c r="A20" s="15" t="s">
        <v>200</v>
      </c>
      <c r="B20" s="85">
        <v>25.9</v>
      </c>
      <c r="C20" s="85">
        <v>10.966968884291825</v>
      </c>
    </row>
    <row r="21" spans="1:3">
      <c r="A21" s="15" t="s">
        <v>201</v>
      </c>
      <c r="B21" s="85">
        <v>24.8</v>
      </c>
      <c r="C21" s="85">
        <v>10.481881891359127</v>
      </c>
    </row>
    <row r="22" spans="1:3">
      <c r="A22" s="15" t="s">
        <v>202</v>
      </c>
      <c r="B22" s="85">
        <v>23.8</v>
      </c>
      <c r="C22" s="85">
        <v>10.029985183893224</v>
      </c>
    </row>
    <row r="23" spans="1:3">
      <c r="A23" s="15" t="s">
        <v>203</v>
      </c>
      <c r="B23" s="85">
        <v>22.9</v>
      </c>
      <c r="C23" s="85">
        <v>9.6480809118965745</v>
      </c>
    </row>
    <row r="24" spans="1:3">
      <c r="A24" s="15" t="s">
        <v>204</v>
      </c>
      <c r="B24" s="85">
        <v>22.1</v>
      </c>
      <c r="C24" s="85">
        <v>9.3549381217097647</v>
      </c>
    </row>
    <row r="25" spans="1:3">
      <c r="A25" s="15" t="s">
        <v>205</v>
      </c>
      <c r="B25" s="85">
        <v>22.8</v>
      </c>
      <c r="C25" s="85">
        <v>8.9782579081798133</v>
      </c>
    </row>
    <row r="26" spans="1:3">
      <c r="A26" s="15" t="s">
        <v>206</v>
      </c>
      <c r="B26" s="85">
        <v>20.6</v>
      </c>
      <c r="C26" s="85">
        <v>8.7273509566950906</v>
      </c>
    </row>
    <row r="27" spans="1:3">
      <c r="A27" s="15" t="s">
        <v>207</v>
      </c>
      <c r="B27" s="85">
        <v>20</v>
      </c>
      <c r="C27" s="85">
        <v>8.4501258170002878</v>
      </c>
    </row>
    <row r="28" spans="1:3">
      <c r="A28" s="15" t="s">
        <v>208</v>
      </c>
      <c r="B28" s="85">
        <v>19.399999999999999</v>
      </c>
      <c r="C28" s="85">
        <v>8.2321752311318281</v>
      </c>
    </row>
    <row r="29" spans="1:3">
      <c r="A29" s="15" t="s">
        <v>209</v>
      </c>
      <c r="B29" s="85">
        <v>18.899999999999999</v>
      </c>
      <c r="C29" s="85">
        <v>7.9952163130934801</v>
      </c>
    </row>
    <row r="30" spans="1:3">
      <c r="A30" s="15" t="s">
        <v>210</v>
      </c>
      <c r="B30" s="85">
        <v>18.5</v>
      </c>
      <c r="C30" s="85">
        <v>7.7705286408090783</v>
      </c>
    </row>
    <row r="31" spans="1:3">
      <c r="A31" s="15" t="s">
        <v>211</v>
      </c>
      <c r="B31" s="85">
        <v>18.600000000000001</v>
      </c>
      <c r="C31" s="85">
        <v>7.5369389267242806</v>
      </c>
    </row>
    <row r="32" spans="1:3">
      <c r="A32" s="15" t="s">
        <v>212</v>
      </c>
      <c r="B32" s="85">
        <v>17.899999999999999</v>
      </c>
      <c r="C32" s="85">
        <v>7.3541226532248389</v>
      </c>
    </row>
    <row r="33" spans="1:3">
      <c r="A33" s="15" t="s">
        <v>213</v>
      </c>
      <c r="B33" s="85">
        <v>17.5</v>
      </c>
      <c r="C33" s="85">
        <v>7.2043277728834978</v>
      </c>
    </row>
    <row r="34" spans="1:3">
      <c r="A34" s="15" t="s">
        <v>214</v>
      </c>
      <c r="B34" s="85">
        <v>17.2</v>
      </c>
      <c r="C34" s="85">
        <v>7.0761015719399838</v>
      </c>
    </row>
    <row r="35" spans="1:3">
      <c r="A35" s="15" t="s">
        <v>215</v>
      </c>
      <c r="B35" s="85">
        <v>16.899999999999999</v>
      </c>
      <c r="C35" s="85">
        <v>6.9476757540987295</v>
      </c>
    </row>
    <row r="36" spans="1:3">
      <c r="A36" s="15" t="s">
        <v>216</v>
      </c>
      <c r="B36" s="85">
        <v>16.5</v>
      </c>
      <c r="C36" s="85">
        <v>6.7931599349141161</v>
      </c>
    </row>
    <row r="37" spans="1:3">
      <c r="A37" s="15" t="s">
        <v>217</v>
      </c>
      <c r="B37" s="85">
        <v>16.2</v>
      </c>
      <c r="C37" s="85">
        <v>6.7001666676896425</v>
      </c>
    </row>
    <row r="38" spans="1:3" ht="15.75" thickBot="1">
      <c r="A38" s="57" t="s">
        <v>218</v>
      </c>
      <c r="B38" s="86">
        <v>15.9</v>
      </c>
      <c r="C38" s="86">
        <v>6.8982621583679187</v>
      </c>
    </row>
    <row r="40" spans="1:3" s="370" customFormat="1" ht="16.5" customHeight="1">
      <c r="A40" s="49" t="s">
        <v>1007</v>
      </c>
      <c r="B40" s="176"/>
      <c r="C40" s="176"/>
    </row>
    <row r="49" spans="15:15">
      <c r="O49" t="e" vm="1">
        <v>#VALUE!</v>
      </c>
    </row>
  </sheetData>
  <pageMargins left="0.7" right="0.7" top="0.75" bottom="0.75" header="0.3" footer="0.3"/>
  <ignoredErrors>
    <ignoredError sqref="A5:A38"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E2971-AF33-47A0-A59C-E67896FF0ADD}">
  <dimension ref="A2:C40"/>
  <sheetViews>
    <sheetView showGridLines="0" topLeftCell="A35" zoomScale="115" zoomScaleNormal="115" workbookViewId="0">
      <selection activeCell="A2" sqref="A2"/>
    </sheetView>
  </sheetViews>
  <sheetFormatPr defaultRowHeight="15"/>
  <cols>
    <col min="1" max="1" width="12.140625" style="15" customWidth="1"/>
    <col min="2" max="2" width="22.28515625" style="15" customWidth="1"/>
    <col min="3" max="3" width="16" style="15" customWidth="1"/>
  </cols>
  <sheetData>
    <row r="2" spans="1:3" s="4" customFormat="1" ht="15.75">
      <c r="A2" s="81" t="s">
        <v>219</v>
      </c>
      <c r="B2" s="82"/>
      <c r="C2" s="82"/>
    </row>
    <row r="3" spans="1:3" s="4" customFormat="1" ht="16.5" thickBot="1">
      <c r="A3" s="83"/>
      <c r="B3" s="83"/>
      <c r="C3" s="83"/>
    </row>
    <row r="4" spans="1:3" ht="36" customHeight="1" thickBot="1">
      <c r="A4" s="84" t="s">
        <v>44</v>
      </c>
      <c r="B4" s="84" t="s">
        <v>41</v>
      </c>
      <c r="C4" s="84" t="s">
        <v>783</v>
      </c>
    </row>
    <row r="5" spans="1:3">
      <c r="A5" s="15">
        <v>1990</v>
      </c>
      <c r="B5" s="85">
        <v>22.5</v>
      </c>
      <c r="C5" s="85">
        <v>10.5855771235393</v>
      </c>
    </row>
    <row r="6" spans="1:3">
      <c r="A6" s="15">
        <v>1991</v>
      </c>
      <c r="B6" s="85">
        <v>21.9</v>
      </c>
      <c r="C6" s="85">
        <v>10.2611595820229</v>
      </c>
    </row>
    <row r="7" spans="1:3">
      <c r="A7" s="15">
        <v>1992</v>
      </c>
      <c r="B7" s="85">
        <v>21.3</v>
      </c>
      <c r="C7" s="85">
        <v>9.9147944394685208</v>
      </c>
    </row>
    <row r="8" spans="1:3">
      <c r="A8" s="15">
        <v>1993</v>
      </c>
      <c r="B8" s="85">
        <v>20.6</v>
      </c>
      <c r="C8" s="85">
        <v>9.6161009543857094</v>
      </c>
    </row>
    <row r="9" spans="1:3">
      <c r="A9" s="15">
        <v>1994</v>
      </c>
      <c r="B9" s="85">
        <v>20</v>
      </c>
      <c r="C9" s="85">
        <v>9.3086455414810203</v>
      </c>
    </row>
    <row r="10" spans="1:3">
      <c r="A10" s="15">
        <v>1995</v>
      </c>
      <c r="B10" s="85">
        <v>19.3</v>
      </c>
      <c r="C10" s="85">
        <v>8.9626291602362205</v>
      </c>
    </row>
    <row r="11" spans="1:3">
      <c r="A11" s="15">
        <v>1996</v>
      </c>
      <c r="B11" s="85">
        <v>18.600000000000001</v>
      </c>
      <c r="C11" s="85">
        <v>8.5514658034520608</v>
      </c>
    </row>
    <row r="12" spans="1:3">
      <c r="A12" s="15">
        <v>1997</v>
      </c>
      <c r="B12" s="85">
        <v>17.899999999999999</v>
      </c>
      <c r="C12" s="85">
        <v>8.1646949579934098</v>
      </c>
    </row>
    <row r="13" spans="1:3">
      <c r="A13" s="15">
        <v>1998</v>
      </c>
      <c r="B13" s="85">
        <v>17.3</v>
      </c>
      <c r="C13" s="85">
        <v>7.7938891300435502</v>
      </c>
    </row>
    <row r="14" spans="1:3">
      <c r="A14" s="15">
        <v>1999</v>
      </c>
      <c r="B14" s="85">
        <v>16.7</v>
      </c>
      <c r="C14" s="85">
        <v>7.4686677036144502</v>
      </c>
    </row>
    <row r="15" spans="1:3">
      <c r="A15" s="15">
        <v>2000</v>
      </c>
      <c r="B15" s="85">
        <v>16</v>
      </c>
      <c r="C15" s="85">
        <v>7.0498592909226598</v>
      </c>
    </row>
    <row r="16" spans="1:3">
      <c r="A16" s="15">
        <v>2001</v>
      </c>
      <c r="B16" s="85">
        <v>15.3</v>
      </c>
      <c r="C16" s="85">
        <v>6.7370686235302299</v>
      </c>
    </row>
    <row r="17" spans="1:3">
      <c r="A17" s="15">
        <v>2002</v>
      </c>
      <c r="B17" s="85">
        <v>14.5</v>
      </c>
      <c r="C17" s="85">
        <v>6.4112335312435098</v>
      </c>
    </row>
    <row r="18" spans="1:3">
      <c r="A18" s="15">
        <v>2003</v>
      </c>
      <c r="B18" s="85">
        <v>13.9</v>
      </c>
      <c r="C18" s="85">
        <v>6.0727524910161703</v>
      </c>
    </row>
    <row r="19" spans="1:3">
      <c r="A19" s="15">
        <v>2004</v>
      </c>
      <c r="B19" s="85">
        <v>13.3</v>
      </c>
      <c r="C19" s="85">
        <v>5.7836835678589296</v>
      </c>
    </row>
    <row r="20" spans="1:3">
      <c r="A20" s="15">
        <v>2005</v>
      </c>
      <c r="B20" s="85">
        <v>12.8</v>
      </c>
      <c r="C20" s="85">
        <v>5.53164144333899</v>
      </c>
    </row>
    <row r="21" spans="1:3">
      <c r="A21" s="15">
        <v>2006</v>
      </c>
      <c r="B21" s="85">
        <v>12.4</v>
      </c>
      <c r="C21" s="85">
        <v>5.2831177447791999</v>
      </c>
    </row>
    <row r="22" spans="1:3">
      <c r="A22" s="15">
        <v>2007</v>
      </c>
      <c r="B22" s="85">
        <v>12</v>
      </c>
      <c r="C22" s="85">
        <v>5.0763303222513896</v>
      </c>
    </row>
    <row r="23" spans="1:3">
      <c r="A23" s="15">
        <v>2008</v>
      </c>
      <c r="B23" s="85">
        <v>11.7</v>
      </c>
      <c r="C23" s="85">
        <v>4.9170883928577904</v>
      </c>
    </row>
    <row r="24" spans="1:3">
      <c r="A24" s="15">
        <v>2009</v>
      </c>
      <c r="B24" s="85">
        <v>11.4</v>
      </c>
      <c r="C24" s="85">
        <v>4.8082528698529297</v>
      </c>
    </row>
    <row r="25" spans="1:3">
      <c r="A25" s="15">
        <v>2010</v>
      </c>
      <c r="B25" s="85">
        <v>11.1</v>
      </c>
      <c r="C25" s="85">
        <v>4.6528870579265602</v>
      </c>
    </row>
    <row r="26" spans="1:3">
      <c r="A26" s="15">
        <v>2011</v>
      </c>
      <c r="B26" s="85">
        <v>10.8</v>
      </c>
      <c r="C26" s="85">
        <v>4.5538230135114901</v>
      </c>
    </row>
    <row r="27" spans="1:3">
      <c r="A27" s="15">
        <v>2012</v>
      </c>
      <c r="B27" s="85">
        <v>10.6</v>
      </c>
      <c r="C27" s="85">
        <v>4.4518177011851998</v>
      </c>
    </row>
    <row r="28" spans="1:3">
      <c r="A28" s="15">
        <v>2013</v>
      </c>
      <c r="B28" s="85">
        <v>10.3</v>
      </c>
      <c r="C28" s="85">
        <v>4.3678196209341502</v>
      </c>
    </row>
    <row r="29" spans="1:3">
      <c r="A29" s="15">
        <v>2014</v>
      </c>
      <c r="B29" s="85">
        <v>10.1</v>
      </c>
      <c r="C29" s="85">
        <v>4.2901960718988796</v>
      </c>
    </row>
    <row r="30" spans="1:3">
      <c r="A30" s="15">
        <v>2015</v>
      </c>
      <c r="B30" s="85">
        <v>10.1</v>
      </c>
      <c r="C30" s="85">
        <v>4.1816229059454004</v>
      </c>
    </row>
    <row r="31" spans="1:3">
      <c r="A31" s="15">
        <v>2016</v>
      </c>
      <c r="B31" s="85">
        <v>10.199999999999999</v>
      </c>
      <c r="C31" s="85">
        <v>4.1323361008148503</v>
      </c>
    </row>
    <row r="32" spans="1:3">
      <c r="A32" s="15">
        <v>2017</v>
      </c>
      <c r="B32" s="85">
        <v>9.9</v>
      </c>
      <c r="C32" s="85">
        <v>4.1319189804476801</v>
      </c>
    </row>
    <row r="33" spans="1:3">
      <c r="A33" s="15">
        <v>2018</v>
      </c>
      <c r="B33" s="85">
        <v>9.8000000000000007</v>
      </c>
      <c r="C33" s="85">
        <v>4.1264945092920202</v>
      </c>
    </row>
    <row r="34" spans="1:3">
      <c r="A34" s="15">
        <v>2019</v>
      </c>
      <c r="B34" s="85">
        <v>9.6999999999999993</v>
      </c>
      <c r="C34" s="85">
        <v>4.0654718257243401</v>
      </c>
    </row>
    <row r="35" spans="1:3">
      <c r="A35" s="15">
        <v>2020</v>
      </c>
      <c r="B35" s="85">
        <v>9.6</v>
      </c>
      <c r="C35" s="85">
        <v>3.97900230658745</v>
      </c>
    </row>
    <row r="36" spans="1:3">
      <c r="A36" s="15">
        <v>2021</v>
      </c>
      <c r="B36" s="85">
        <v>9.4</v>
      </c>
      <c r="C36" s="85">
        <v>3.8809172911914498</v>
      </c>
    </row>
    <row r="37" spans="1:3">
      <c r="A37" s="15">
        <v>2022</v>
      </c>
      <c r="B37" s="85">
        <v>9</v>
      </c>
      <c r="C37" s="85">
        <v>3.7941228544903698</v>
      </c>
    </row>
    <row r="38" spans="1:3" ht="15.75" thickBot="1">
      <c r="A38" s="57">
        <v>2023</v>
      </c>
      <c r="B38" s="86">
        <v>8.6999999999999993</v>
      </c>
      <c r="C38" s="86">
        <v>3.7354775555714999</v>
      </c>
    </row>
    <row r="39" spans="1:3">
      <c r="A39" s="12"/>
      <c r="B39" s="14"/>
      <c r="C39" s="14"/>
    </row>
    <row r="40" spans="1:3" s="370" customFormat="1" ht="16.5" customHeight="1">
      <c r="A40" s="49" t="s">
        <v>1007</v>
      </c>
      <c r="B40" s="176"/>
      <c r="C40" s="176"/>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65BA-AC66-4B12-B121-2E1B814901EF}">
  <dimension ref="A2:E28"/>
  <sheetViews>
    <sheetView showGridLines="0" topLeftCell="A19" zoomScale="115" zoomScaleNormal="115" workbookViewId="0">
      <selection activeCell="F4" sqref="F4"/>
    </sheetView>
  </sheetViews>
  <sheetFormatPr defaultRowHeight="15"/>
  <cols>
    <col min="1" max="1" width="15" style="3" customWidth="1"/>
    <col min="2" max="2" width="20.140625" style="3" customWidth="1"/>
    <col min="3" max="3" width="18.140625" style="3" customWidth="1"/>
    <col min="4" max="4" width="20.5703125" style="3" customWidth="1"/>
    <col min="5" max="5" width="26.28515625" style="3" customWidth="1"/>
  </cols>
  <sheetData>
    <row r="2" spans="1:5" s="4" customFormat="1" ht="15.75">
      <c r="A2" s="81" t="s">
        <v>220</v>
      </c>
      <c r="B2" s="82"/>
      <c r="C2" s="82"/>
      <c r="D2" s="82"/>
      <c r="E2" s="56"/>
    </row>
    <row r="3" spans="1:5" s="4" customFormat="1" ht="16.5" thickBot="1">
      <c r="A3" s="83"/>
      <c r="B3" s="83"/>
      <c r="C3" s="83"/>
      <c r="D3" s="83"/>
      <c r="E3" s="66"/>
    </row>
    <row r="4" spans="1:5" ht="33.950000000000003" customHeight="1" thickBot="1">
      <c r="A4" s="436" t="s">
        <v>44</v>
      </c>
      <c r="B4" s="438" t="s">
        <v>1005</v>
      </c>
      <c r="C4" s="438"/>
      <c r="D4" s="438" t="s">
        <v>1006</v>
      </c>
      <c r="E4" s="438"/>
    </row>
    <row r="5" spans="1:5" s="11" customFormat="1" ht="29.25" thickBot="1">
      <c r="A5" s="437"/>
      <c r="B5" s="91" t="s">
        <v>783</v>
      </c>
      <c r="C5" s="92" t="s">
        <v>41</v>
      </c>
      <c r="D5" s="91" t="s">
        <v>783</v>
      </c>
      <c r="E5" s="91" t="s">
        <v>41</v>
      </c>
    </row>
    <row r="6" spans="1:5">
      <c r="A6" s="15">
        <v>2000</v>
      </c>
      <c r="B6" s="79">
        <v>21.188383838383839</v>
      </c>
      <c r="C6" s="79">
        <v>20.314722222222223</v>
      </c>
      <c r="D6" s="79">
        <v>16.05919191919191</v>
      </c>
      <c r="E6" s="79">
        <v>15.531527777777784</v>
      </c>
    </row>
    <row r="7" spans="1:5">
      <c r="A7" s="15">
        <v>2001</v>
      </c>
      <c r="B7" s="79">
        <v>21.372828282828277</v>
      </c>
      <c r="C7" s="79">
        <v>20.351944444444452</v>
      </c>
      <c r="D7" s="79">
        <v>16.187272727272727</v>
      </c>
      <c r="E7" s="79">
        <v>15.556250000000002</v>
      </c>
    </row>
    <row r="8" spans="1:5">
      <c r="A8" s="15">
        <v>2002</v>
      </c>
      <c r="B8" s="79">
        <v>21.476767676767672</v>
      </c>
      <c r="C8" s="79">
        <v>20.508194444444442</v>
      </c>
      <c r="D8" s="79">
        <v>16.259090909090915</v>
      </c>
      <c r="E8" s="79">
        <v>15.662777777777784</v>
      </c>
    </row>
    <row r="9" spans="1:5">
      <c r="A9" s="15">
        <v>2003</v>
      </c>
      <c r="B9" s="79">
        <v>21.515656565656567</v>
      </c>
      <c r="C9" s="79">
        <v>20.450277777777771</v>
      </c>
      <c r="D9" s="79">
        <v>16.286565656565664</v>
      </c>
      <c r="E9" s="79">
        <v>15.617777777777778</v>
      </c>
    </row>
    <row r="10" spans="1:5">
      <c r="A10" s="15">
        <v>2004</v>
      </c>
      <c r="B10" s="79">
        <v>21.821515151515143</v>
      </c>
      <c r="C10" s="79">
        <v>20.508472222222213</v>
      </c>
      <c r="D10" s="79">
        <v>16.493737373737371</v>
      </c>
      <c r="E10" s="79">
        <v>15.653750000000002</v>
      </c>
    </row>
    <row r="11" spans="1:5">
      <c r="A11" s="15">
        <v>2005</v>
      </c>
      <c r="B11" s="79">
        <v>21.924747474747473</v>
      </c>
      <c r="C11" s="79">
        <v>20.633055555555561</v>
      </c>
      <c r="D11" s="79">
        <v>16.567373737373742</v>
      </c>
      <c r="E11" s="79">
        <v>15.737222222222218</v>
      </c>
    </row>
    <row r="12" spans="1:5">
      <c r="A12" s="15">
        <v>2006</v>
      </c>
      <c r="B12" s="79">
        <v>22.173232323232316</v>
      </c>
      <c r="C12" s="79">
        <v>20.868472222222223</v>
      </c>
      <c r="D12" s="79">
        <v>16.743030303030306</v>
      </c>
      <c r="E12" s="79">
        <v>15.899444444444448</v>
      </c>
    </row>
    <row r="13" spans="1:5">
      <c r="A13" s="15">
        <v>2007</v>
      </c>
      <c r="B13" s="79">
        <v>22.297777777777782</v>
      </c>
      <c r="C13" s="79">
        <v>20.880416666666665</v>
      </c>
      <c r="D13" s="79">
        <v>16.836767676767689</v>
      </c>
      <c r="E13" s="79">
        <v>15.903749999999999</v>
      </c>
    </row>
    <row r="14" spans="1:5">
      <c r="A14" s="15">
        <v>2008</v>
      </c>
      <c r="B14" s="79">
        <v>22.493535353535361</v>
      </c>
      <c r="C14" s="79">
        <v>21.029027777777781</v>
      </c>
      <c r="D14" s="79">
        <v>16.983232323232318</v>
      </c>
      <c r="E14" s="79">
        <v>16.008749999999996</v>
      </c>
    </row>
    <row r="15" spans="1:5">
      <c r="A15" s="15">
        <v>2009</v>
      </c>
      <c r="B15" s="79">
        <v>22.678181818181809</v>
      </c>
      <c r="C15" s="79">
        <v>21.145833333333343</v>
      </c>
      <c r="D15" s="79">
        <v>17.120808080808079</v>
      </c>
      <c r="E15" s="79">
        <v>16.087777777777781</v>
      </c>
    </row>
    <row r="16" spans="1:5">
      <c r="A16" s="15">
        <v>2010</v>
      </c>
      <c r="B16" s="79">
        <v>22.787070707070704</v>
      </c>
      <c r="C16" s="79">
        <v>20.865000000000006</v>
      </c>
      <c r="D16" s="79">
        <v>17.205252525252533</v>
      </c>
      <c r="E16" s="79">
        <v>15.876111111111108</v>
      </c>
    </row>
    <row r="17" spans="1:5">
      <c r="A17" s="15">
        <v>2011</v>
      </c>
      <c r="B17" s="79">
        <v>23.012626262626267</v>
      </c>
      <c r="C17" s="79">
        <v>21.234305555555558</v>
      </c>
      <c r="D17" s="79">
        <v>17.366464646464649</v>
      </c>
      <c r="E17" s="79">
        <v>16.138472222222216</v>
      </c>
    </row>
    <row r="18" spans="1:5">
      <c r="A18" s="15">
        <v>2012</v>
      </c>
      <c r="B18" s="79">
        <v>23.029595959595962</v>
      </c>
      <c r="C18" s="79">
        <v>21.283888888888885</v>
      </c>
      <c r="D18" s="79">
        <v>17.388282828282833</v>
      </c>
      <c r="E18" s="79">
        <v>16.169305555555553</v>
      </c>
    </row>
    <row r="19" spans="1:5">
      <c r="A19" s="15">
        <v>2013</v>
      </c>
      <c r="B19" s="79">
        <v>23.19868686868687</v>
      </c>
      <c r="C19" s="79">
        <v>21.290416666666669</v>
      </c>
      <c r="D19" s="79">
        <v>17.511212121212115</v>
      </c>
      <c r="E19" s="79">
        <v>16.169722222222227</v>
      </c>
    </row>
    <row r="20" spans="1:5">
      <c r="A20" s="15">
        <v>2014</v>
      </c>
      <c r="B20" s="79">
        <v>23.382929292929298</v>
      </c>
      <c r="C20" s="79">
        <v>21.295555555555556</v>
      </c>
      <c r="D20" s="79">
        <v>17.643939393939391</v>
      </c>
      <c r="E20" s="79">
        <v>16.167777777777783</v>
      </c>
    </row>
    <row r="21" spans="1:5">
      <c r="A21" s="15">
        <v>2015</v>
      </c>
      <c r="B21" s="79">
        <v>23.301616161616167</v>
      </c>
      <c r="C21" s="79">
        <v>21.348055555555558</v>
      </c>
      <c r="D21" s="79">
        <v>17.593939393939404</v>
      </c>
      <c r="E21" s="79">
        <v>16.200416666666673</v>
      </c>
    </row>
    <row r="22" spans="1:5">
      <c r="A22" s="15">
        <v>2016</v>
      </c>
      <c r="B22" s="79">
        <v>23.514343434343434</v>
      </c>
      <c r="C22" s="79">
        <v>21.323888888888892</v>
      </c>
      <c r="D22" s="79">
        <v>17.740000000000006</v>
      </c>
      <c r="E22" s="79">
        <v>16.178611111111113</v>
      </c>
    </row>
    <row r="23" spans="1:5">
      <c r="A23" s="15">
        <v>2017</v>
      </c>
      <c r="B23" s="79">
        <v>23.508080808080809</v>
      </c>
      <c r="C23" s="79">
        <v>21.427777777777774</v>
      </c>
      <c r="D23" s="79">
        <v>17.742424242424242</v>
      </c>
      <c r="E23" s="79">
        <v>16.248333333333338</v>
      </c>
    </row>
    <row r="24" spans="1:5">
      <c r="A24" s="15">
        <v>2018</v>
      </c>
      <c r="B24" s="79">
        <v>23.629999999999995</v>
      </c>
      <c r="C24" s="79">
        <v>21.506250000000001</v>
      </c>
      <c r="D24" s="79">
        <v>17.825151515151514</v>
      </c>
      <c r="E24" s="79">
        <v>16.29527777777778</v>
      </c>
    </row>
    <row r="25" spans="1:5" ht="15.75" thickBot="1">
      <c r="A25" s="57">
        <v>2019</v>
      </c>
      <c r="B25" s="80">
        <v>23.780404040404036</v>
      </c>
      <c r="C25" s="80">
        <v>21.43708333333333</v>
      </c>
      <c r="D25" s="80">
        <v>17.928383838383841</v>
      </c>
      <c r="E25" s="80">
        <v>16.24124999999999</v>
      </c>
    </row>
    <row r="27" spans="1:5" s="370" customFormat="1" ht="16.5" customHeight="1">
      <c r="A27" s="374" t="s">
        <v>789</v>
      </c>
      <c r="B27" s="176"/>
      <c r="C27" s="176"/>
      <c r="D27" s="176"/>
      <c r="E27" s="176"/>
    </row>
    <row r="28" spans="1:5">
      <c r="A28" s="81" t="s">
        <v>788</v>
      </c>
      <c r="B28" s="15"/>
      <c r="C28" s="15"/>
      <c r="D28" s="15"/>
      <c r="E28"/>
    </row>
  </sheetData>
  <mergeCells count="3">
    <mergeCell ref="A4:A5"/>
    <mergeCell ref="B4:C4"/>
    <mergeCell ref="D4:E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6EC5-7044-4113-89AE-12E2B8A2A4F8}">
  <dimension ref="A2:S69"/>
  <sheetViews>
    <sheetView showGridLines="0" topLeftCell="A24" zoomScale="115" zoomScaleNormal="115" workbookViewId="0">
      <selection activeCell="F6" sqref="F6"/>
    </sheetView>
  </sheetViews>
  <sheetFormatPr defaultRowHeight="15"/>
  <cols>
    <col min="1" max="1" width="12.140625" style="15" customWidth="1"/>
    <col min="2" max="2" width="21.5703125" style="85" customWidth="1"/>
    <col min="3" max="3" width="12.28515625" style="85" customWidth="1"/>
    <col min="4" max="4" width="17" style="85" customWidth="1"/>
  </cols>
  <sheetData>
    <row r="2" spans="1:4" s="4" customFormat="1" ht="15.75">
      <c r="A2" s="81" t="s">
        <v>1004</v>
      </c>
      <c r="B2" s="82"/>
      <c r="C2" s="82"/>
      <c r="D2" s="82"/>
    </row>
    <row r="3" spans="1:4" s="4" customFormat="1" ht="16.5" thickBot="1">
      <c r="A3" s="83"/>
      <c r="B3" s="83"/>
      <c r="C3" s="83"/>
      <c r="D3" s="83"/>
    </row>
    <row r="4" spans="1:4" ht="15.75" thickBot="1">
      <c r="A4" s="439" t="s">
        <v>44</v>
      </c>
      <c r="B4" s="441" t="s">
        <v>221</v>
      </c>
      <c r="C4" s="441"/>
      <c r="D4" s="441"/>
    </row>
    <row r="5" spans="1:4" ht="63.95" customHeight="1" thickBot="1">
      <c r="A5" s="440"/>
      <c r="B5" s="94" t="s">
        <v>222</v>
      </c>
      <c r="C5" s="94" t="s">
        <v>223</v>
      </c>
      <c r="D5" s="94" t="s">
        <v>224</v>
      </c>
    </row>
    <row r="6" spans="1:4">
      <c r="A6" s="15">
        <v>1990</v>
      </c>
      <c r="B6" s="75">
        <v>0.28210595494176</v>
      </c>
      <c r="C6" s="75">
        <v>0.14294671824881999</v>
      </c>
      <c r="D6" s="75">
        <v>0.57494732680941696</v>
      </c>
    </row>
    <row r="7" spans="1:4">
      <c r="A7" s="15">
        <v>1991</v>
      </c>
      <c r="B7" s="75">
        <v>0.27671372154172602</v>
      </c>
      <c r="C7" s="75">
        <v>0.14476852777200899</v>
      </c>
      <c r="D7" s="75">
        <v>0.57851775068626399</v>
      </c>
    </row>
    <row r="8" spans="1:4">
      <c r="A8" s="15">
        <v>1992</v>
      </c>
      <c r="B8" s="75">
        <v>0.264842195206896</v>
      </c>
      <c r="C8" s="75">
        <v>0.14403459992565301</v>
      </c>
      <c r="D8" s="75">
        <v>0.59112320486744896</v>
      </c>
    </row>
    <row r="9" spans="1:4">
      <c r="A9" s="15">
        <v>1993</v>
      </c>
      <c r="B9" s="75">
        <v>0.25653028033872399</v>
      </c>
      <c r="C9" s="75">
        <v>0.14332243517096299</v>
      </c>
      <c r="D9" s="75">
        <v>0.60014728449030996</v>
      </c>
    </row>
    <row r="10" spans="1:4">
      <c r="A10" s="15">
        <v>1994</v>
      </c>
      <c r="B10" s="75">
        <v>0.249011780403919</v>
      </c>
      <c r="C10" s="75">
        <v>0.14309002895525999</v>
      </c>
      <c r="D10" s="75">
        <v>0.60789819064081896</v>
      </c>
    </row>
    <row r="11" spans="1:4">
      <c r="A11" s="15">
        <v>1995</v>
      </c>
      <c r="B11" s="75">
        <v>0.24131039977688701</v>
      </c>
      <c r="C11" s="75">
        <v>0.14247734241319901</v>
      </c>
      <c r="D11" s="75">
        <v>0.61621225780991096</v>
      </c>
    </row>
    <row r="12" spans="1:4">
      <c r="A12" s="15">
        <v>1996</v>
      </c>
      <c r="B12" s="75">
        <v>0.23222850458024</v>
      </c>
      <c r="C12" s="75">
        <v>0.14222017710336901</v>
      </c>
      <c r="D12" s="75">
        <v>0.62555131831638999</v>
      </c>
    </row>
    <row r="13" spans="1:4">
      <c r="A13" s="15">
        <v>1997</v>
      </c>
      <c r="B13" s="75">
        <v>0.22356006555163099</v>
      </c>
      <c r="C13" s="75">
        <v>0.142473370224978</v>
      </c>
      <c r="D13" s="75">
        <v>0.63396656422339004</v>
      </c>
    </row>
    <row r="14" spans="1:4">
      <c r="A14" s="15">
        <v>1998</v>
      </c>
      <c r="B14" s="75">
        <v>0.21392331879715301</v>
      </c>
      <c r="C14" s="75">
        <v>0.14853447972112499</v>
      </c>
      <c r="D14" s="75">
        <v>0.63754220148172003</v>
      </c>
    </row>
    <row r="15" spans="1:4">
      <c r="A15" s="15">
        <v>1999</v>
      </c>
      <c r="B15" s="75">
        <v>0.20415317321517701</v>
      </c>
      <c r="C15" s="75">
        <v>0.15068901602593399</v>
      </c>
      <c r="D15" s="75">
        <v>0.64515781075888701</v>
      </c>
    </row>
    <row r="16" spans="1:4">
      <c r="A16" s="15">
        <v>2000</v>
      </c>
      <c r="B16" s="75">
        <v>0.19920590551147799</v>
      </c>
      <c r="C16" s="75">
        <v>0.14038532489958999</v>
      </c>
      <c r="D16" s="75">
        <v>0.66040876958892902</v>
      </c>
    </row>
    <row r="17" spans="1:4">
      <c r="A17" s="15">
        <v>2001</v>
      </c>
      <c r="B17" s="75">
        <v>0.192120955679949</v>
      </c>
      <c r="C17" s="75">
        <v>0.14072186092521499</v>
      </c>
      <c r="D17" s="75">
        <v>0.66715718339483499</v>
      </c>
    </row>
    <row r="18" spans="1:4">
      <c r="A18" s="15">
        <v>2002</v>
      </c>
      <c r="B18" s="75">
        <v>0.18508428527622101</v>
      </c>
      <c r="C18" s="75">
        <v>0.14077925812873801</v>
      </c>
      <c r="D18" s="75">
        <v>0.67413645659503996</v>
      </c>
    </row>
    <row r="19" spans="1:4">
      <c r="A19" s="15">
        <v>2003</v>
      </c>
      <c r="B19" s="75">
        <v>0.18009575241289399</v>
      </c>
      <c r="C19" s="75">
        <v>0.13576603551925401</v>
      </c>
      <c r="D19" s="75">
        <v>0.68413821206784997</v>
      </c>
    </row>
    <row r="20" spans="1:4">
      <c r="A20" s="15">
        <v>2004</v>
      </c>
      <c r="B20" s="75">
        <v>0.173884535844331</v>
      </c>
      <c r="C20" s="75">
        <v>0.13608724605360301</v>
      </c>
      <c r="D20" s="75">
        <v>0.69002821810206305</v>
      </c>
    </row>
    <row r="21" spans="1:4">
      <c r="A21" s="15">
        <v>2005</v>
      </c>
      <c r="B21" s="75">
        <v>0.169090810503988</v>
      </c>
      <c r="C21" s="75">
        <v>0.13287891660929699</v>
      </c>
      <c r="D21" s="75">
        <v>0.69803027288671404</v>
      </c>
    </row>
    <row r="22" spans="1:4">
      <c r="A22" s="15">
        <v>2006</v>
      </c>
      <c r="B22" s="75">
        <v>0.16365940093963899</v>
      </c>
      <c r="C22" s="75">
        <v>0.131991529990615</v>
      </c>
      <c r="D22" s="75">
        <v>0.70434906906974404</v>
      </c>
    </row>
    <row r="23" spans="1:4">
      <c r="A23" s="15">
        <v>2007</v>
      </c>
      <c r="B23" s="75">
        <v>0.158303362788107</v>
      </c>
      <c r="C23" s="75">
        <v>0.13202811753479299</v>
      </c>
      <c r="D23" s="75">
        <v>0.70966851967709799</v>
      </c>
    </row>
    <row r="24" spans="1:4">
      <c r="A24" s="15">
        <v>2008</v>
      </c>
      <c r="B24" s="75">
        <v>0.15247233167378499</v>
      </c>
      <c r="C24" s="75">
        <v>0.13316341924818301</v>
      </c>
      <c r="D24" s="75">
        <v>0.71436424907802998</v>
      </c>
    </row>
    <row r="25" spans="1:4">
      <c r="A25" s="15">
        <v>2009</v>
      </c>
      <c r="B25" s="75">
        <v>0.14866134296743599</v>
      </c>
      <c r="C25" s="75">
        <v>0.13444626013444499</v>
      </c>
      <c r="D25" s="75">
        <v>0.71689239689811801</v>
      </c>
    </row>
    <row r="26" spans="1:4">
      <c r="A26" s="15">
        <v>2010</v>
      </c>
      <c r="B26" s="75">
        <v>0.13533760204341599</v>
      </c>
      <c r="C26" s="75">
        <v>0.19670241009831399</v>
      </c>
      <c r="D26" s="75">
        <v>0.66795998785826805</v>
      </c>
    </row>
    <row r="27" spans="1:4">
      <c r="A27" s="15">
        <v>2011</v>
      </c>
      <c r="B27" s="75">
        <v>0.14354170125721899</v>
      </c>
      <c r="C27" s="75">
        <v>0.132931606566976</v>
      </c>
      <c r="D27" s="75">
        <v>0.72352669217580401</v>
      </c>
    </row>
    <row r="28" spans="1:4">
      <c r="A28" s="15">
        <v>2012</v>
      </c>
      <c r="B28" s="75">
        <v>0.13885852609088301</v>
      </c>
      <c r="C28" s="75">
        <v>0.13385654875342901</v>
      </c>
      <c r="D28" s="75">
        <v>0.72728492515568699</v>
      </c>
    </row>
    <row r="29" spans="1:4">
      <c r="A29" s="15">
        <v>2013</v>
      </c>
      <c r="B29" s="75">
        <v>0.137305479849155</v>
      </c>
      <c r="C29" s="75">
        <v>0.13017012558614899</v>
      </c>
      <c r="D29" s="75">
        <v>0.73252439456469498</v>
      </c>
    </row>
    <row r="30" spans="1:4">
      <c r="A30" s="15">
        <v>2014</v>
      </c>
      <c r="B30" s="75">
        <v>0.134500222024792</v>
      </c>
      <c r="C30" s="75">
        <v>0.128100400042202</v>
      </c>
      <c r="D30" s="75">
        <v>0.73739937793300403</v>
      </c>
    </row>
    <row r="31" spans="1:4">
      <c r="A31" s="15">
        <v>2015</v>
      </c>
      <c r="B31" s="75">
        <v>0.132260317116527</v>
      </c>
      <c r="C31" s="75">
        <v>0.12617715114953601</v>
      </c>
      <c r="D31" s="75">
        <v>0.74156253173393605</v>
      </c>
    </row>
    <row r="32" spans="1:4">
      <c r="A32" s="15">
        <v>2016</v>
      </c>
      <c r="B32" s="75">
        <v>0.13020618963649</v>
      </c>
      <c r="C32" s="75">
        <v>0.123689979759986</v>
      </c>
      <c r="D32" s="75">
        <v>0.74610383060352303</v>
      </c>
    </row>
    <row r="33" spans="1:19">
      <c r="A33" s="15">
        <v>2017</v>
      </c>
      <c r="B33" s="75">
        <v>0.127789057015992</v>
      </c>
      <c r="C33" s="75">
        <v>0.123465059267758</v>
      </c>
      <c r="D33" s="75">
        <v>0.74874588371624795</v>
      </c>
    </row>
    <row r="34" spans="1:19" ht="15" customHeight="1">
      <c r="A34" s="15">
        <v>2018</v>
      </c>
      <c r="B34" s="75">
        <v>0.126082661850766</v>
      </c>
      <c r="C34" s="75">
        <v>0.120953687405476</v>
      </c>
      <c r="D34" s="75">
        <v>0.75296365074375704</v>
      </c>
      <c r="H34" s="427" t="s">
        <v>790</v>
      </c>
      <c r="I34" s="427"/>
      <c r="J34" s="427"/>
      <c r="K34" s="427"/>
      <c r="L34" s="427"/>
      <c r="M34" s="427"/>
      <c r="N34" s="427"/>
      <c r="O34" s="427"/>
      <c r="P34" s="427"/>
      <c r="Q34" s="427"/>
      <c r="R34" s="427"/>
      <c r="S34" s="427"/>
    </row>
    <row r="35" spans="1:19">
      <c r="A35" s="15">
        <v>2019</v>
      </c>
      <c r="B35" s="75">
        <v>0.123557801502949</v>
      </c>
      <c r="C35" s="75">
        <v>0.117542196187395</v>
      </c>
      <c r="D35" s="75">
        <v>0.75890000230965404</v>
      </c>
      <c r="H35" s="427"/>
      <c r="I35" s="427"/>
      <c r="J35" s="427"/>
      <c r="K35" s="427"/>
      <c r="L35" s="427"/>
      <c r="M35" s="427"/>
      <c r="N35" s="427"/>
      <c r="O35" s="427"/>
      <c r="P35" s="427"/>
      <c r="Q35" s="427"/>
      <c r="R35" s="427"/>
      <c r="S35" s="427"/>
    </row>
    <row r="36" spans="1:19">
      <c r="A36" s="15">
        <v>2020</v>
      </c>
      <c r="B36" s="75">
        <v>0.26845954642195402</v>
      </c>
      <c r="C36" s="75">
        <v>9.0375161726863898E-2</v>
      </c>
      <c r="D36" s="75">
        <v>0.613284949668364</v>
      </c>
      <c r="H36" s="427"/>
      <c r="I36" s="427"/>
      <c r="J36" s="427"/>
      <c r="K36" s="427"/>
      <c r="L36" s="427"/>
      <c r="M36" s="427"/>
      <c r="N36" s="427"/>
      <c r="O36" s="427"/>
      <c r="P36" s="427"/>
      <c r="Q36" s="427"/>
      <c r="R36" s="427"/>
      <c r="S36" s="427"/>
    </row>
    <row r="37" spans="1:19">
      <c r="A37" s="15">
        <v>2021</v>
      </c>
      <c r="B37" s="75">
        <v>0.31686387340862598</v>
      </c>
      <c r="C37" s="75">
        <v>8.0870497199848401E-2</v>
      </c>
      <c r="D37" s="75">
        <v>0.55503093958196104</v>
      </c>
    </row>
    <row r="38" spans="1:19">
      <c r="A38" s="15">
        <v>2022</v>
      </c>
      <c r="B38" s="75">
        <v>0.185216212090479</v>
      </c>
      <c r="C38" s="75">
        <v>0.104511619818247</v>
      </c>
      <c r="D38" s="75">
        <v>0.71027216809127203</v>
      </c>
    </row>
    <row r="39" spans="1:19">
      <c r="A39" s="15">
        <v>2023</v>
      </c>
      <c r="B39" s="75">
        <v>0.162077228167682</v>
      </c>
      <c r="C39" s="75">
        <v>0.105150254442061</v>
      </c>
      <c r="D39" s="75">
        <v>0.73277251739025495</v>
      </c>
    </row>
    <row r="40" spans="1:19">
      <c r="A40" s="15">
        <v>2024</v>
      </c>
      <c r="B40" s="75">
        <v>0.154199409755715</v>
      </c>
      <c r="C40" s="75">
        <v>0.103644064271843</v>
      </c>
      <c r="D40" s="75">
        <v>0.74215652597244097</v>
      </c>
    </row>
    <row r="41" spans="1:19">
      <c r="A41" s="15">
        <v>2025</v>
      </c>
      <c r="B41" s="75">
        <v>0.146077885874796</v>
      </c>
      <c r="C41" s="75">
        <v>0.10268043146374101</v>
      </c>
      <c r="D41" s="75">
        <v>0.75124168266146096</v>
      </c>
    </row>
    <row r="42" spans="1:19">
      <c r="A42" s="15">
        <v>2026</v>
      </c>
      <c r="B42" s="75">
        <v>0.137820223132502</v>
      </c>
      <c r="C42" s="75">
        <v>0.102181239406472</v>
      </c>
      <c r="D42" s="75">
        <v>0.75999853746102497</v>
      </c>
    </row>
    <row r="43" spans="1:19">
      <c r="A43" s="15">
        <v>2027</v>
      </c>
      <c r="B43" s="75">
        <v>0.12960141648322501</v>
      </c>
      <c r="C43" s="75">
        <v>0.100664813366107</v>
      </c>
      <c r="D43" s="75">
        <v>0.76973377015066702</v>
      </c>
    </row>
    <row r="44" spans="1:19">
      <c r="A44" s="15">
        <v>2028</v>
      </c>
      <c r="B44" s="75">
        <v>0.12122072345830801</v>
      </c>
      <c r="C44" s="75">
        <v>9.9895198866119903E-2</v>
      </c>
      <c r="D44" s="75">
        <v>0.778884077675572</v>
      </c>
    </row>
    <row r="45" spans="1:19">
      <c r="A45" s="15">
        <v>2029</v>
      </c>
      <c r="B45" s="75">
        <v>0.112728396753059</v>
      </c>
      <c r="C45" s="75">
        <v>9.8944866779586901E-2</v>
      </c>
      <c r="D45" s="75">
        <v>0.78832673646735396</v>
      </c>
    </row>
    <row r="46" spans="1:19">
      <c r="A46" s="15">
        <v>2030</v>
      </c>
      <c r="B46" s="75">
        <v>0.10396658496936199</v>
      </c>
      <c r="C46" s="75">
        <v>9.6728906805126497E-2</v>
      </c>
      <c r="D46" s="75">
        <v>0.79930450822551102</v>
      </c>
    </row>
    <row r="47" spans="1:19">
      <c r="A47" s="15">
        <v>2031</v>
      </c>
      <c r="B47" s="75">
        <v>0.102699334589939</v>
      </c>
      <c r="C47" s="75">
        <v>9.5242138651957506E-2</v>
      </c>
      <c r="D47" s="75">
        <v>0.80205852675810296</v>
      </c>
    </row>
    <row r="48" spans="1:19">
      <c r="A48" s="15">
        <v>2032</v>
      </c>
      <c r="B48" s="75">
        <v>0.101498009640795</v>
      </c>
      <c r="C48" s="75">
        <v>9.4316310704016804E-2</v>
      </c>
      <c r="D48" s="75">
        <v>0.80418567965518695</v>
      </c>
    </row>
    <row r="49" spans="1:4">
      <c r="A49" s="15">
        <v>2033</v>
      </c>
      <c r="B49" s="75">
        <v>0.10054597683766001</v>
      </c>
      <c r="C49" s="75">
        <v>9.2036569641738605E-2</v>
      </c>
      <c r="D49" s="75">
        <v>0.80741745352060001</v>
      </c>
    </row>
    <row r="50" spans="1:4">
      <c r="A50" s="15">
        <v>2034</v>
      </c>
      <c r="B50" s="75">
        <v>9.9602855515540795E-2</v>
      </c>
      <c r="C50" s="75">
        <v>8.9601473043907795E-2</v>
      </c>
      <c r="D50" s="75">
        <v>0.81079567144055198</v>
      </c>
    </row>
    <row r="51" spans="1:4">
      <c r="A51" s="15">
        <v>2035</v>
      </c>
      <c r="B51" s="75">
        <v>9.8597765804126394E-2</v>
      </c>
      <c r="C51" s="75">
        <v>8.8208680151909705E-2</v>
      </c>
      <c r="D51" s="75">
        <v>0.81319355404396398</v>
      </c>
    </row>
    <row r="52" spans="1:4">
      <c r="A52" s="15">
        <v>2036</v>
      </c>
      <c r="B52" s="75">
        <v>9.77798971567643E-2</v>
      </c>
      <c r="C52" s="75">
        <v>8.6605087359947097E-2</v>
      </c>
      <c r="D52" s="75">
        <v>0.81561501548328796</v>
      </c>
    </row>
    <row r="53" spans="1:4">
      <c r="A53" s="15">
        <v>2037</v>
      </c>
      <c r="B53" s="75">
        <v>9.6999673626824101E-2</v>
      </c>
      <c r="C53" s="75">
        <v>8.5631450962375802E-2</v>
      </c>
      <c r="D53" s="75">
        <v>0.81736887541079895</v>
      </c>
    </row>
    <row r="54" spans="1:4">
      <c r="A54" s="15">
        <v>2038</v>
      </c>
      <c r="B54" s="75">
        <v>9.6431740374705394E-2</v>
      </c>
      <c r="C54" s="75">
        <v>8.3857005268255694E-2</v>
      </c>
      <c r="D54" s="75">
        <v>0.81971125435703596</v>
      </c>
    </row>
    <row r="55" spans="1:4">
      <c r="A55" s="15">
        <v>2039</v>
      </c>
      <c r="B55" s="75">
        <v>9.5808629277511395E-2</v>
      </c>
      <c r="C55" s="75">
        <v>8.1728554694978695E-2</v>
      </c>
      <c r="D55" s="75">
        <v>0.82246281602750904</v>
      </c>
    </row>
    <row r="56" spans="1:4">
      <c r="A56" s="15">
        <v>2040</v>
      </c>
      <c r="B56" s="75">
        <v>9.5250278788862094E-2</v>
      </c>
      <c r="C56" s="75">
        <v>8.0559452150837194E-2</v>
      </c>
      <c r="D56" s="75">
        <v>0.82419026906030002</v>
      </c>
    </row>
    <row r="57" spans="1:4">
      <c r="A57" s="15">
        <v>2041</v>
      </c>
      <c r="B57" s="75">
        <v>9.4807062381972895E-2</v>
      </c>
      <c r="C57" s="75">
        <v>7.8256926305881505E-2</v>
      </c>
      <c r="D57" s="75">
        <v>0.826936011312145</v>
      </c>
    </row>
    <row r="58" spans="1:4">
      <c r="A58" s="15">
        <v>2042</v>
      </c>
      <c r="B58" s="75">
        <v>9.4359943483589406E-2</v>
      </c>
      <c r="C58" s="75">
        <v>7.6762094949990894E-2</v>
      </c>
      <c r="D58" s="75">
        <v>0.82887796156642002</v>
      </c>
    </row>
    <row r="59" spans="1:4">
      <c r="A59" s="15">
        <v>2043</v>
      </c>
      <c r="B59" s="75">
        <v>9.3921780148454898E-2</v>
      </c>
      <c r="C59" s="75">
        <v>7.6303247371149505E-2</v>
      </c>
      <c r="D59" s="75">
        <v>0.829774972480395</v>
      </c>
    </row>
    <row r="60" spans="1:4">
      <c r="A60" s="15">
        <v>2044</v>
      </c>
      <c r="B60" s="75">
        <v>9.3774351604280895E-2</v>
      </c>
      <c r="C60" s="75">
        <v>7.4589945411074304E-2</v>
      </c>
      <c r="D60" s="75">
        <v>0.83163570298464495</v>
      </c>
    </row>
    <row r="61" spans="1:4">
      <c r="A61" s="15">
        <v>2045</v>
      </c>
      <c r="B61" s="75">
        <v>9.3349292835705894E-2</v>
      </c>
      <c r="C61" s="75">
        <v>7.3046505481892302E-2</v>
      </c>
      <c r="D61" s="75">
        <v>0.83360420168240001</v>
      </c>
    </row>
    <row r="62" spans="1:4">
      <c r="A62" s="15">
        <v>2046</v>
      </c>
      <c r="B62" s="75">
        <v>9.2986433430045298E-2</v>
      </c>
      <c r="C62" s="75">
        <v>7.1951314362546398E-2</v>
      </c>
      <c r="D62" s="75">
        <v>0.83506225220740804</v>
      </c>
    </row>
    <row r="63" spans="1:4">
      <c r="A63" s="15">
        <v>2047</v>
      </c>
      <c r="B63" s="75">
        <v>9.2874210176136104E-2</v>
      </c>
      <c r="C63" s="75">
        <v>7.09375721197536E-2</v>
      </c>
      <c r="D63" s="75">
        <v>0.83618821770411</v>
      </c>
    </row>
    <row r="64" spans="1:4">
      <c r="A64" s="15">
        <v>2048</v>
      </c>
      <c r="B64" s="75">
        <v>9.2663828527411701E-2</v>
      </c>
      <c r="C64" s="75">
        <v>6.9201131692164894E-2</v>
      </c>
      <c r="D64" s="75">
        <v>0.83813503978042303</v>
      </c>
    </row>
    <row r="65" spans="1:4">
      <c r="A65" s="15">
        <v>2049</v>
      </c>
      <c r="B65" s="75">
        <v>9.2533588442738804E-2</v>
      </c>
      <c r="C65" s="75">
        <v>6.8124912422351497E-2</v>
      </c>
      <c r="D65" s="75">
        <v>0.83934149913490896</v>
      </c>
    </row>
    <row r="66" spans="1:4" ht="15.75" thickBot="1">
      <c r="A66" s="57">
        <v>2050</v>
      </c>
      <c r="B66" s="77">
        <v>9.2203422324564993E-2</v>
      </c>
      <c r="C66" s="77">
        <v>6.7503444176907901E-2</v>
      </c>
      <c r="D66" s="77">
        <v>0.84029313349852697</v>
      </c>
    </row>
    <row r="67" spans="1:4">
      <c r="A67" s="3"/>
      <c r="B67" s="3"/>
      <c r="C67" s="3"/>
      <c r="D67" s="3"/>
    </row>
    <row r="68" spans="1:4">
      <c r="A68" s="87" t="s">
        <v>759</v>
      </c>
      <c r="B68" s="87"/>
      <c r="C68" s="87"/>
      <c r="D68" s="15"/>
    </row>
    <row r="69" spans="1:4">
      <c r="A69" s="369" t="s">
        <v>225</v>
      </c>
      <c r="B69" s="87"/>
      <c r="C69" s="87"/>
      <c r="D69" s="15"/>
    </row>
  </sheetData>
  <mergeCells count="3">
    <mergeCell ref="A4:A5"/>
    <mergeCell ref="B4:D4"/>
    <mergeCell ref="H34:S36"/>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14"/>
  <sheetViews>
    <sheetView showGridLines="0" topLeftCell="A4" zoomScale="115" zoomScaleNormal="115" workbookViewId="0">
      <selection activeCell="D19" sqref="D19"/>
    </sheetView>
  </sheetViews>
  <sheetFormatPr defaultRowHeight="15"/>
  <cols>
    <col min="1" max="1" width="21.42578125" style="3" customWidth="1"/>
    <col min="2" max="2" width="13.5703125" style="3" customWidth="1"/>
    <col min="3" max="24" width="9.140625" style="3"/>
  </cols>
  <sheetData>
    <row r="2" spans="1:5" s="44" customFormat="1" ht="15" customHeight="1">
      <c r="A2" s="42" t="s">
        <v>1025</v>
      </c>
      <c r="B2" s="43"/>
      <c r="C2" s="43"/>
      <c r="D2" s="43"/>
      <c r="E2" s="2"/>
    </row>
    <row r="3" spans="1:5" s="44" customFormat="1" ht="15" customHeight="1" thickBot="1">
      <c r="A3" s="64"/>
      <c r="B3" s="409"/>
      <c r="C3" s="43"/>
      <c r="D3" s="43"/>
      <c r="E3" s="2"/>
    </row>
    <row r="4" spans="1:5" s="1" customFormat="1" ht="18" customHeight="1" thickBot="1">
      <c r="A4" s="64" t="s">
        <v>0</v>
      </c>
      <c r="B4" s="64" t="s">
        <v>1</v>
      </c>
      <c r="C4" s="3"/>
      <c r="D4" s="3"/>
      <c r="E4" s="3"/>
    </row>
    <row r="5" spans="1:5">
      <c r="A5" s="3" t="s">
        <v>2</v>
      </c>
      <c r="B5" s="40">
        <v>0.42</v>
      </c>
    </row>
    <row r="6" spans="1:5">
      <c r="A6" s="3" t="s">
        <v>3</v>
      </c>
      <c r="B6" s="40">
        <v>0.24</v>
      </c>
    </row>
    <row r="7" spans="1:5">
      <c r="A7" s="3" t="s">
        <v>4</v>
      </c>
      <c r="B7" s="40">
        <v>0.05</v>
      </c>
    </row>
    <row r="8" spans="1:5">
      <c r="A8" s="3" t="s">
        <v>5</v>
      </c>
      <c r="B8" s="40">
        <v>0.08</v>
      </c>
    </row>
    <row r="9" spans="1:5">
      <c r="A9" s="3" t="s">
        <v>6</v>
      </c>
      <c r="B9" s="40">
        <v>0.01</v>
      </c>
    </row>
    <row r="10" spans="1:5">
      <c r="A10" s="3" t="s">
        <v>7</v>
      </c>
      <c r="B10" s="40">
        <v>0.03</v>
      </c>
    </row>
    <row r="11" spans="1:5" ht="15.75" thickBot="1">
      <c r="A11" s="46" t="s">
        <v>8</v>
      </c>
      <c r="B11" s="170">
        <v>0.18</v>
      </c>
    </row>
    <row r="13" spans="1:5" s="89" customFormat="1" ht="35.25" customHeight="1">
      <c r="A13" s="427" t="s">
        <v>767</v>
      </c>
      <c r="B13" s="427"/>
      <c r="C13" s="427"/>
      <c r="D13" s="427"/>
      <c r="E13" s="427"/>
    </row>
    <row r="14" spans="1:5" s="89" customFormat="1" ht="63" customHeight="1">
      <c r="A14" s="428" t="s">
        <v>764</v>
      </c>
      <c r="B14" s="428"/>
      <c r="C14" s="428"/>
      <c r="D14" s="428"/>
      <c r="E14" s="428"/>
    </row>
  </sheetData>
  <mergeCells count="2">
    <mergeCell ref="A13:E13"/>
    <mergeCell ref="A14:E1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B7B1-78F9-4E16-8F13-8588077523E6}">
  <dimension ref="A2:L44"/>
  <sheetViews>
    <sheetView showGridLines="0" topLeftCell="A18" zoomScale="115" zoomScaleNormal="115" workbookViewId="0">
      <selection activeCell="I51" sqref="I51"/>
    </sheetView>
  </sheetViews>
  <sheetFormatPr defaultRowHeight="15"/>
  <cols>
    <col min="1" max="1" width="12.140625" style="15" customWidth="1"/>
    <col min="2" max="2" width="21.5703125" style="85" customWidth="1"/>
    <col min="3" max="3" width="12.28515625" style="85" customWidth="1"/>
    <col min="4" max="4" width="17" style="85" customWidth="1"/>
  </cols>
  <sheetData>
    <row r="2" spans="1:1" s="4" customFormat="1" ht="15.75">
      <c r="A2" s="81" t="s">
        <v>226</v>
      </c>
    </row>
    <row r="43" spans="1:12" ht="35.25" customHeight="1">
      <c r="A43" s="442" t="s">
        <v>784</v>
      </c>
      <c r="B43" s="442"/>
      <c r="C43" s="442"/>
      <c r="D43" s="442"/>
      <c r="E43" s="442"/>
      <c r="F43" s="442"/>
      <c r="G43" s="442"/>
      <c r="H43" s="442"/>
      <c r="I43" s="442"/>
      <c r="J43" s="442"/>
      <c r="K43" s="442"/>
      <c r="L43" s="442"/>
    </row>
    <row r="44" spans="1:12" ht="28.5" customHeight="1">
      <c r="A44" s="433" t="s">
        <v>791</v>
      </c>
      <c r="B44" s="433"/>
      <c r="C44" s="433"/>
      <c r="D44" s="433"/>
      <c r="E44" s="433"/>
      <c r="F44" s="433"/>
      <c r="G44" s="433"/>
      <c r="H44" s="433"/>
      <c r="I44" s="433"/>
      <c r="J44" s="433"/>
      <c r="K44" s="433"/>
      <c r="L44" s="433"/>
    </row>
  </sheetData>
  <mergeCells count="2">
    <mergeCell ref="A43:L43"/>
    <mergeCell ref="A44:L4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4653-98A0-409A-B889-A6C47975036C}">
  <dimension ref="A2:G8"/>
  <sheetViews>
    <sheetView showGridLines="0" zoomScale="115" zoomScaleNormal="115" workbookViewId="0">
      <selection activeCell="D16" sqref="D16"/>
    </sheetView>
  </sheetViews>
  <sheetFormatPr defaultRowHeight="15"/>
  <cols>
    <col min="1" max="1" width="19.140625" customWidth="1"/>
    <col min="2" max="2" width="18" customWidth="1"/>
    <col min="3" max="3" width="17.28515625" customWidth="1"/>
    <col min="4" max="4" width="16.140625" customWidth="1"/>
    <col min="5" max="5" width="13" customWidth="1"/>
    <col min="6" max="6" width="16" customWidth="1"/>
    <col min="7" max="7" width="3.7109375" customWidth="1"/>
  </cols>
  <sheetData>
    <row r="2" spans="1:7" s="4" customFormat="1" ht="15.75">
      <c r="A2" s="81" t="s">
        <v>227</v>
      </c>
      <c r="B2" s="82"/>
      <c r="C2" s="82"/>
      <c r="D2" s="89"/>
      <c r="E2" s="89"/>
      <c r="F2" s="89"/>
    </row>
    <row r="3" spans="1:7" s="4" customFormat="1" ht="15.6" customHeight="1" thickBot="1">
      <c r="A3" s="83"/>
      <c r="B3" s="83"/>
      <c r="C3" s="83"/>
      <c r="D3" s="110"/>
      <c r="E3" s="110"/>
      <c r="F3" s="89"/>
    </row>
    <row r="4" spans="1:7" s="6" customFormat="1" ht="30.75" thickBot="1">
      <c r="A4" s="93" t="s">
        <v>228</v>
      </c>
      <c r="B4" s="95" t="s">
        <v>229</v>
      </c>
      <c r="C4" s="95" t="s">
        <v>230</v>
      </c>
      <c r="D4" s="95" t="s">
        <v>231</v>
      </c>
      <c r="E4" s="95" t="s">
        <v>232</v>
      </c>
      <c r="F4" s="371"/>
    </row>
    <row r="5" spans="1:7" s="6" customFormat="1" ht="38.1" customHeight="1" thickBot="1">
      <c r="A5" s="372" t="s">
        <v>233</v>
      </c>
      <c r="B5" s="373">
        <v>91</v>
      </c>
      <c r="C5" s="373">
        <v>56</v>
      </c>
      <c r="D5" s="373">
        <v>42</v>
      </c>
      <c r="E5" s="373">
        <v>21</v>
      </c>
      <c r="F5" s="279"/>
    </row>
    <row r="7" spans="1:7" ht="30.75" customHeight="1">
      <c r="A7" s="427" t="s">
        <v>792</v>
      </c>
      <c r="B7" s="427"/>
      <c r="C7" s="427"/>
      <c r="D7" s="427"/>
      <c r="E7" s="427"/>
      <c r="F7" s="427"/>
      <c r="G7" s="427"/>
    </row>
    <row r="8" spans="1:7">
      <c r="A8" s="15" t="s">
        <v>234</v>
      </c>
      <c r="B8" s="15"/>
      <c r="C8" s="15"/>
      <c r="D8" s="15"/>
    </row>
  </sheetData>
  <mergeCells count="1">
    <mergeCell ref="A7:G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3C38-9CCB-4684-9F0F-F16CBEDA9546}">
  <dimension ref="A2:F30"/>
  <sheetViews>
    <sheetView showGridLines="0" topLeftCell="A8" zoomScale="115" zoomScaleNormal="115" workbookViewId="0">
      <selection activeCell="H23" sqref="H23"/>
    </sheetView>
  </sheetViews>
  <sheetFormatPr defaultRowHeight="15"/>
  <cols>
    <col min="1" max="1" width="15.42578125" style="3" customWidth="1"/>
    <col min="2" max="2" width="16.42578125" style="3" customWidth="1"/>
    <col min="3" max="3" width="13.42578125" style="3" customWidth="1"/>
    <col min="4" max="4" width="19" style="3" customWidth="1"/>
    <col min="5" max="5" width="9.140625" style="3"/>
  </cols>
  <sheetData>
    <row r="2" spans="1:4" s="4" customFormat="1" ht="15.75">
      <c r="A2" s="81" t="s">
        <v>1003</v>
      </c>
      <c r="B2" s="82"/>
      <c r="C2" s="82"/>
      <c r="D2" s="82"/>
    </row>
    <row r="3" spans="1:4" s="4" customFormat="1" ht="16.5" thickBot="1">
      <c r="A3" s="83"/>
      <c r="B3" s="83"/>
      <c r="C3" s="83"/>
      <c r="D3" s="83"/>
    </row>
    <row r="4" spans="1:4" ht="41.25" customHeight="1" thickBot="1">
      <c r="A4" s="95" t="s">
        <v>44</v>
      </c>
      <c r="B4" s="95" t="s">
        <v>785</v>
      </c>
      <c r="C4" s="95" t="s">
        <v>786</v>
      </c>
      <c r="D4" s="95" t="s">
        <v>787</v>
      </c>
    </row>
    <row r="5" spans="1:4">
      <c r="A5" s="96">
        <v>2000</v>
      </c>
      <c r="B5" s="97">
        <v>0.55000000000000004</v>
      </c>
      <c r="C5" s="97">
        <v>0.75</v>
      </c>
      <c r="D5" s="97">
        <v>0.73</v>
      </c>
    </row>
    <row r="6" spans="1:4">
      <c r="A6" s="96">
        <v>2001</v>
      </c>
      <c r="B6" s="97">
        <v>0.56999999999999995</v>
      </c>
      <c r="C6" s="97">
        <v>0.76</v>
      </c>
      <c r="D6" s="97">
        <v>0.75</v>
      </c>
    </row>
    <row r="7" spans="1:4">
      <c r="A7" s="96">
        <v>2002</v>
      </c>
      <c r="B7" s="97">
        <v>0.66</v>
      </c>
      <c r="C7" s="97">
        <v>0.83</v>
      </c>
      <c r="D7" s="97">
        <v>0.76</v>
      </c>
    </row>
    <row r="8" spans="1:4">
      <c r="A8" s="96">
        <v>2003</v>
      </c>
      <c r="B8" s="97">
        <v>0.69</v>
      </c>
      <c r="C8" s="97">
        <v>0.85</v>
      </c>
      <c r="D8" s="97">
        <v>0.82</v>
      </c>
    </row>
    <row r="9" spans="1:4">
      <c r="A9" s="96">
        <v>2004</v>
      </c>
      <c r="B9" s="97">
        <v>0.7</v>
      </c>
      <c r="C9" s="97">
        <v>0.85</v>
      </c>
      <c r="D9" s="97">
        <v>0.83</v>
      </c>
    </row>
    <row r="10" spans="1:4">
      <c r="A10" s="96">
        <v>2005</v>
      </c>
      <c r="B10" s="97">
        <v>0.71</v>
      </c>
      <c r="C10" s="97">
        <v>0.86</v>
      </c>
      <c r="D10" s="97">
        <v>0.84</v>
      </c>
    </row>
    <row r="11" spans="1:4">
      <c r="A11" s="96">
        <v>2006</v>
      </c>
      <c r="B11" s="97">
        <v>0.72</v>
      </c>
      <c r="C11" s="97">
        <v>0.86</v>
      </c>
      <c r="D11" s="97">
        <v>0.87</v>
      </c>
    </row>
    <row r="12" spans="1:4">
      <c r="A12" s="96">
        <v>2007</v>
      </c>
      <c r="B12" s="97">
        <v>0.74</v>
      </c>
      <c r="C12" s="97">
        <v>0.87</v>
      </c>
      <c r="D12" s="97">
        <v>0.88</v>
      </c>
    </row>
    <row r="13" spans="1:4">
      <c r="A13" s="96">
        <v>2008</v>
      </c>
      <c r="B13" s="97">
        <v>0.78</v>
      </c>
      <c r="C13" s="97">
        <v>0.88</v>
      </c>
      <c r="D13" s="97">
        <v>0.89</v>
      </c>
    </row>
    <row r="14" spans="1:4">
      <c r="A14" s="96">
        <v>2009</v>
      </c>
      <c r="B14" s="97">
        <v>0.78</v>
      </c>
      <c r="C14" s="97">
        <v>0.88</v>
      </c>
      <c r="D14" s="97">
        <v>0.89</v>
      </c>
    </row>
    <row r="15" spans="1:4">
      <c r="A15" s="96">
        <v>2010</v>
      </c>
      <c r="B15" s="97">
        <v>0.79</v>
      </c>
      <c r="C15" s="97">
        <v>0.9</v>
      </c>
      <c r="D15" s="97">
        <v>0.9</v>
      </c>
    </row>
    <row r="16" spans="1:4">
      <c r="A16" s="96">
        <v>2011</v>
      </c>
      <c r="B16" s="97">
        <v>0.8</v>
      </c>
      <c r="C16" s="97">
        <v>0.9</v>
      </c>
      <c r="D16" s="97">
        <v>0.89</v>
      </c>
    </row>
    <row r="17" spans="1:6">
      <c r="A17" s="96">
        <v>2012</v>
      </c>
      <c r="B17" s="97">
        <v>0.81</v>
      </c>
      <c r="C17" s="97">
        <v>0.9</v>
      </c>
      <c r="D17" s="97">
        <v>0.91</v>
      </c>
      <c r="E17" s="96"/>
    </row>
    <row r="18" spans="1:6">
      <c r="A18" s="96">
        <v>2013</v>
      </c>
      <c r="B18" s="97">
        <v>0.81</v>
      </c>
      <c r="C18" s="97">
        <v>0.9</v>
      </c>
      <c r="D18" s="97">
        <v>0.9</v>
      </c>
      <c r="E18" s="96"/>
    </row>
    <row r="19" spans="1:6">
      <c r="A19" s="96">
        <v>2014</v>
      </c>
      <c r="B19" s="97">
        <v>0.81</v>
      </c>
      <c r="C19" s="97">
        <v>0.91</v>
      </c>
      <c r="D19" s="97">
        <v>0.91</v>
      </c>
      <c r="E19" s="96"/>
    </row>
    <row r="20" spans="1:6">
      <c r="A20" s="96">
        <v>2015</v>
      </c>
      <c r="B20" s="97">
        <v>0.84</v>
      </c>
      <c r="C20" s="97">
        <v>0.91</v>
      </c>
      <c r="D20" s="97">
        <v>0.92</v>
      </c>
      <c r="E20" s="96"/>
    </row>
    <row r="21" spans="1:6">
      <c r="A21" s="96">
        <v>2016</v>
      </c>
      <c r="B21" s="97">
        <v>0.84</v>
      </c>
      <c r="C21" s="97">
        <v>0.92</v>
      </c>
      <c r="D21" s="97">
        <v>0.92</v>
      </c>
      <c r="E21" s="96"/>
    </row>
    <row r="22" spans="1:6">
      <c r="A22" s="96">
        <v>2017</v>
      </c>
      <c r="B22" s="97">
        <v>0.89</v>
      </c>
      <c r="C22" s="97">
        <v>0.94</v>
      </c>
      <c r="D22" s="97">
        <v>0.94</v>
      </c>
      <c r="E22" s="96"/>
    </row>
    <row r="23" spans="1:6">
      <c r="A23" s="96">
        <v>2018</v>
      </c>
      <c r="B23" s="97">
        <v>0.89</v>
      </c>
      <c r="C23" s="97">
        <v>0.94</v>
      </c>
      <c r="D23" s="97">
        <v>0.95</v>
      </c>
      <c r="E23" s="96"/>
    </row>
    <row r="24" spans="1:6">
      <c r="A24" s="96">
        <v>2019</v>
      </c>
      <c r="B24" s="97">
        <v>0.9</v>
      </c>
      <c r="C24" s="97">
        <v>0.95</v>
      </c>
      <c r="D24" s="97">
        <v>0.95</v>
      </c>
      <c r="E24" s="96"/>
    </row>
    <row r="25" spans="1:6">
      <c r="A25" s="96">
        <v>2020</v>
      </c>
      <c r="B25" s="97">
        <v>0.92</v>
      </c>
      <c r="C25" s="97">
        <v>0.95</v>
      </c>
      <c r="D25" s="97">
        <v>0.96</v>
      </c>
      <c r="E25" s="96"/>
    </row>
    <row r="26" spans="1:6">
      <c r="A26" s="96">
        <v>2021</v>
      </c>
      <c r="B26" s="97">
        <v>0.92</v>
      </c>
      <c r="C26" s="97">
        <v>0.96</v>
      </c>
      <c r="D26" s="97">
        <v>0.95</v>
      </c>
      <c r="E26" s="96"/>
    </row>
    <row r="27" spans="1:6">
      <c r="A27" s="96">
        <v>2022</v>
      </c>
      <c r="B27" s="97">
        <v>0.92</v>
      </c>
      <c r="C27" s="97">
        <v>0.96</v>
      </c>
      <c r="D27" s="97">
        <v>0.96</v>
      </c>
      <c r="E27" s="96"/>
    </row>
    <row r="28" spans="1:6" ht="15.75" thickBot="1">
      <c r="A28" s="91">
        <v>2023</v>
      </c>
      <c r="B28" s="98">
        <v>0.93</v>
      </c>
      <c r="C28" s="98">
        <v>0.95</v>
      </c>
      <c r="D28" s="98">
        <v>0.96</v>
      </c>
      <c r="E28" s="96"/>
    </row>
    <row r="29" spans="1:6">
      <c r="A29" s="96"/>
      <c r="B29" s="96"/>
      <c r="C29" s="96"/>
      <c r="D29" s="96"/>
      <c r="E29" s="96"/>
    </row>
    <row r="30" spans="1:6" ht="45" customHeight="1">
      <c r="A30" s="428" t="s">
        <v>793</v>
      </c>
      <c r="B30" s="428"/>
      <c r="C30" s="428"/>
      <c r="D30" s="428"/>
      <c r="E30" s="428"/>
      <c r="F30" s="428"/>
    </row>
  </sheetData>
  <mergeCells count="1">
    <mergeCell ref="A30:F3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0705-D94B-4290-917C-9A9F6316C7DB}">
  <dimension ref="A2:E30"/>
  <sheetViews>
    <sheetView showGridLines="0" topLeftCell="A5" zoomScale="115" zoomScaleNormal="115" workbookViewId="0">
      <selection activeCell="M30" sqref="M30"/>
    </sheetView>
  </sheetViews>
  <sheetFormatPr defaultRowHeight="15"/>
  <cols>
    <col min="1" max="1" width="10.42578125" style="3" customWidth="1"/>
    <col min="2" max="2" width="15.85546875" style="3" customWidth="1"/>
    <col min="3" max="3" width="13.42578125" style="3" customWidth="1"/>
    <col min="4" max="4" width="15.5703125" style="3" customWidth="1"/>
  </cols>
  <sheetData>
    <row r="2" spans="1:4" s="18" customFormat="1">
      <c r="A2" s="81" t="s">
        <v>1002</v>
      </c>
      <c r="B2" s="81"/>
      <c r="C2" s="82"/>
      <c r="D2" s="82"/>
    </row>
    <row r="3" spans="1:4" s="18" customFormat="1" ht="15.75" thickBot="1">
      <c r="A3" s="99"/>
      <c r="B3" s="99"/>
      <c r="C3" s="83"/>
      <c r="D3" s="83"/>
    </row>
    <row r="4" spans="1:4" s="18" customFormat="1" ht="35.450000000000003" customHeight="1" thickBot="1">
      <c r="A4" s="95" t="s">
        <v>44</v>
      </c>
      <c r="B4" s="95" t="s">
        <v>785</v>
      </c>
      <c r="C4" s="95" t="s">
        <v>786</v>
      </c>
      <c r="D4" s="95" t="s">
        <v>787</v>
      </c>
    </row>
    <row r="5" spans="1:4" s="19" customFormat="1" ht="14.25">
      <c r="A5" s="17">
        <v>2000</v>
      </c>
      <c r="B5" s="75">
        <v>7.0000000000000007E-2</v>
      </c>
      <c r="C5" s="75">
        <v>0.13</v>
      </c>
      <c r="D5" s="75">
        <v>0.28999999999999998</v>
      </c>
    </row>
    <row r="6" spans="1:4" s="19" customFormat="1" ht="14.25">
      <c r="A6" s="17">
        <v>2001</v>
      </c>
      <c r="B6" s="75">
        <v>0.14000000000000001</v>
      </c>
      <c r="C6" s="75">
        <v>0.2</v>
      </c>
      <c r="D6" s="75">
        <v>0.31</v>
      </c>
    </row>
    <row r="7" spans="1:4" s="19" customFormat="1" ht="14.25">
      <c r="A7" s="17">
        <v>2002</v>
      </c>
      <c r="B7" s="75">
        <v>0.12</v>
      </c>
      <c r="C7" s="75">
        <v>0.24</v>
      </c>
      <c r="D7" s="75">
        <v>0.33</v>
      </c>
    </row>
    <row r="8" spans="1:4" s="19" customFormat="1" ht="14.25">
      <c r="A8" s="17">
        <v>2003</v>
      </c>
      <c r="B8" s="75">
        <v>0.13</v>
      </c>
      <c r="C8" s="75">
        <v>0.25</v>
      </c>
      <c r="D8" s="75">
        <v>0.35</v>
      </c>
    </row>
    <row r="9" spans="1:4" s="19" customFormat="1" ht="14.25">
      <c r="A9" s="17">
        <v>2004</v>
      </c>
      <c r="B9" s="75">
        <v>0.14000000000000001</v>
      </c>
      <c r="C9" s="75">
        <v>0.25</v>
      </c>
      <c r="D9" s="75">
        <v>0.36</v>
      </c>
    </row>
    <row r="10" spans="1:4" s="19" customFormat="1" ht="14.25">
      <c r="A10" s="17">
        <v>2005</v>
      </c>
      <c r="B10" s="75">
        <v>0.11</v>
      </c>
      <c r="C10" s="75">
        <v>0.22</v>
      </c>
      <c r="D10" s="75">
        <v>0.35</v>
      </c>
    </row>
    <row r="11" spans="1:4" s="19" customFormat="1" ht="14.25">
      <c r="A11" s="17">
        <v>2006</v>
      </c>
      <c r="B11" s="75">
        <v>0.25</v>
      </c>
      <c r="C11" s="75">
        <v>0.39</v>
      </c>
      <c r="D11" s="75">
        <v>0.49</v>
      </c>
    </row>
    <row r="12" spans="1:4" s="19" customFormat="1" ht="14.25">
      <c r="A12" s="17">
        <v>2007</v>
      </c>
      <c r="B12" s="75">
        <v>0.25</v>
      </c>
      <c r="C12" s="75">
        <v>0.39</v>
      </c>
      <c r="D12" s="75">
        <v>0.5</v>
      </c>
    </row>
    <row r="13" spans="1:4" s="19" customFormat="1" ht="14.25">
      <c r="A13" s="17">
        <v>2008</v>
      </c>
      <c r="B13" s="75">
        <v>0.27</v>
      </c>
      <c r="C13" s="75">
        <v>0.43</v>
      </c>
      <c r="D13" s="75">
        <v>0.52</v>
      </c>
    </row>
    <row r="14" spans="1:4" s="19" customFormat="1" ht="14.25">
      <c r="A14" s="17">
        <v>2009</v>
      </c>
      <c r="B14" s="75">
        <v>0.28000000000000003</v>
      </c>
      <c r="C14" s="75">
        <v>0.45</v>
      </c>
      <c r="D14" s="75">
        <v>0.53</v>
      </c>
    </row>
    <row r="15" spans="1:4" s="19" customFormat="1" ht="14.25">
      <c r="A15" s="17">
        <v>2010</v>
      </c>
      <c r="B15" s="75">
        <v>0.26</v>
      </c>
      <c r="C15" s="75">
        <v>0.45</v>
      </c>
      <c r="D15" s="75">
        <v>0.53</v>
      </c>
    </row>
    <row r="16" spans="1:4" s="19" customFormat="1" ht="14.25">
      <c r="A16" s="17">
        <v>2011</v>
      </c>
      <c r="B16" s="75">
        <v>0.28000000000000003</v>
      </c>
      <c r="C16" s="75">
        <v>0.45</v>
      </c>
      <c r="D16" s="75">
        <v>0.56000000000000005</v>
      </c>
    </row>
    <row r="17" spans="1:5" s="19" customFormat="1" ht="14.25">
      <c r="A17" s="17">
        <v>2012</v>
      </c>
      <c r="B17" s="75">
        <v>0.28999999999999998</v>
      </c>
      <c r="C17" s="75">
        <v>0.45</v>
      </c>
      <c r="D17" s="75">
        <v>0.57999999999999996</v>
      </c>
    </row>
    <row r="18" spans="1:5" s="19" customFormat="1" ht="14.25">
      <c r="A18" s="17">
        <v>2013</v>
      </c>
      <c r="B18" s="75">
        <v>0.32</v>
      </c>
      <c r="C18" s="75">
        <v>0.45</v>
      </c>
      <c r="D18" s="75">
        <v>0.57999999999999996</v>
      </c>
    </row>
    <row r="19" spans="1:5" s="19" customFormat="1" ht="14.25">
      <c r="A19" s="17">
        <v>2014</v>
      </c>
      <c r="B19" s="75">
        <v>0.32</v>
      </c>
      <c r="C19" s="75">
        <v>0.45</v>
      </c>
      <c r="D19" s="75">
        <v>0.57999999999999996</v>
      </c>
    </row>
    <row r="20" spans="1:5" s="19" customFormat="1" ht="14.25">
      <c r="A20" s="17">
        <v>2015</v>
      </c>
      <c r="B20" s="75">
        <v>0.35</v>
      </c>
      <c r="C20" s="75">
        <v>0.48</v>
      </c>
      <c r="D20" s="75">
        <v>0.61</v>
      </c>
    </row>
    <row r="21" spans="1:5" s="19" customFormat="1" ht="14.25">
      <c r="A21" s="17">
        <v>2016</v>
      </c>
      <c r="B21" s="75">
        <v>0.36</v>
      </c>
      <c r="C21" s="75">
        <v>0.49</v>
      </c>
      <c r="D21" s="75">
        <v>0.62</v>
      </c>
    </row>
    <row r="22" spans="1:5" s="19" customFormat="1" ht="14.25">
      <c r="A22" s="17">
        <v>2017</v>
      </c>
      <c r="B22" s="75">
        <v>0.4</v>
      </c>
      <c r="C22" s="75">
        <v>0.53</v>
      </c>
      <c r="D22" s="75">
        <v>0.65</v>
      </c>
    </row>
    <row r="23" spans="1:5" s="19" customFormat="1" ht="14.25">
      <c r="A23" s="17">
        <v>2018</v>
      </c>
      <c r="B23" s="75">
        <v>0.4</v>
      </c>
      <c r="C23" s="75">
        <v>0.54</v>
      </c>
      <c r="D23" s="75">
        <v>0.66</v>
      </c>
    </row>
    <row r="24" spans="1:5" s="19" customFormat="1" ht="14.25">
      <c r="A24" s="17">
        <v>2019</v>
      </c>
      <c r="B24" s="75">
        <v>0.44</v>
      </c>
      <c r="C24" s="75">
        <v>0.56000000000000005</v>
      </c>
      <c r="D24" s="75">
        <v>0.68</v>
      </c>
    </row>
    <row r="25" spans="1:5" s="19" customFormat="1" ht="14.25">
      <c r="A25" s="17">
        <v>2020</v>
      </c>
      <c r="B25" s="75">
        <v>0.51</v>
      </c>
      <c r="C25" s="75">
        <v>0.59</v>
      </c>
      <c r="D25" s="75">
        <v>0.69</v>
      </c>
    </row>
    <row r="26" spans="1:5" s="19" customFormat="1" ht="14.25">
      <c r="A26" s="17">
        <v>2021</v>
      </c>
      <c r="B26" s="75">
        <v>0.5</v>
      </c>
      <c r="C26" s="75">
        <v>0.62</v>
      </c>
      <c r="D26" s="75">
        <v>0.7</v>
      </c>
    </row>
    <row r="27" spans="1:5" s="19" customFormat="1" ht="14.25">
      <c r="A27" s="17">
        <v>2022</v>
      </c>
      <c r="B27" s="75">
        <v>0.49</v>
      </c>
      <c r="C27" s="75">
        <v>0.61</v>
      </c>
      <c r="D27" s="75">
        <v>0.71</v>
      </c>
    </row>
    <row r="28" spans="1:5" s="19" customFormat="1" thickBot="1">
      <c r="A28" s="76">
        <v>2023</v>
      </c>
      <c r="B28" s="77">
        <v>0.51</v>
      </c>
      <c r="C28" s="77">
        <v>0.61</v>
      </c>
      <c r="D28" s="77">
        <v>0.71</v>
      </c>
    </row>
    <row r="29" spans="1:5">
      <c r="A29" s="96"/>
      <c r="B29" s="96"/>
      <c r="C29" s="96"/>
      <c r="D29" s="96"/>
      <c r="E29" s="16"/>
    </row>
    <row r="30" spans="1:5" ht="60" customHeight="1">
      <c r="A30" s="428" t="s">
        <v>794</v>
      </c>
      <c r="B30" s="428"/>
      <c r="C30" s="428"/>
      <c r="D30" s="428"/>
      <c r="E30" s="428"/>
    </row>
  </sheetData>
  <mergeCells count="1">
    <mergeCell ref="A30:E3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573FE-6D43-4AA0-8EF9-02A2E9A7C628}">
  <dimension ref="A2:F9"/>
  <sheetViews>
    <sheetView showGridLines="0" topLeftCell="A8" zoomScale="115" zoomScaleNormal="115" workbookViewId="0">
      <selection activeCell="E16" sqref="E16"/>
    </sheetView>
  </sheetViews>
  <sheetFormatPr defaultRowHeight="15"/>
  <cols>
    <col min="1" max="1" width="10.42578125" style="3" customWidth="1"/>
    <col min="2" max="2" width="40.140625" style="3" customWidth="1"/>
    <col min="3" max="3" width="15.85546875" style="3" customWidth="1"/>
    <col min="4" max="4" width="13.42578125" style="3" customWidth="1"/>
  </cols>
  <sheetData>
    <row r="2" spans="1:6" s="89" customFormat="1">
      <c r="A2" s="81" t="s">
        <v>1028</v>
      </c>
      <c r="B2" s="81"/>
      <c r="C2" s="81"/>
      <c r="D2" s="82"/>
    </row>
    <row r="3" spans="1:6" s="89" customFormat="1" ht="15.75" thickBot="1">
      <c r="A3" s="99"/>
      <c r="B3" s="99"/>
      <c r="C3" s="99"/>
      <c r="D3" s="83"/>
    </row>
    <row r="4" spans="1:6" s="89" customFormat="1" ht="30.75" thickBot="1">
      <c r="A4" s="78" t="s">
        <v>44</v>
      </c>
      <c r="B4" s="78" t="s">
        <v>43</v>
      </c>
      <c r="C4" s="78" t="s">
        <v>799</v>
      </c>
      <c r="D4" s="78" t="s">
        <v>800</v>
      </c>
    </row>
    <row r="5" spans="1:6">
      <c r="A5" s="17">
        <v>2022</v>
      </c>
      <c r="B5" s="17" t="s">
        <v>41</v>
      </c>
      <c r="C5" s="79">
        <v>12</v>
      </c>
      <c r="D5" s="79">
        <v>45</v>
      </c>
    </row>
    <row r="6" spans="1:6" ht="15.75" thickBot="1">
      <c r="A6" s="76">
        <v>2022</v>
      </c>
      <c r="B6" s="76" t="s">
        <v>184</v>
      </c>
      <c r="C6" s="80">
        <v>53</v>
      </c>
      <c r="D6" s="80">
        <v>86</v>
      </c>
    </row>
    <row r="7" spans="1:6">
      <c r="A7" s="96"/>
      <c r="B7" s="96"/>
      <c r="C7" s="96"/>
      <c r="D7" s="96"/>
      <c r="E7" s="96"/>
    </row>
    <row r="8" spans="1:6" s="88" customFormat="1" ht="33.75" customHeight="1">
      <c r="A8" s="443" t="s">
        <v>797</v>
      </c>
      <c r="B8" s="443"/>
      <c r="C8" s="443"/>
      <c r="D8" s="443"/>
      <c r="E8" s="443"/>
      <c r="F8" s="443"/>
    </row>
    <row r="9" spans="1:6" s="88" customFormat="1" ht="90.75" customHeight="1">
      <c r="A9" s="428" t="s">
        <v>798</v>
      </c>
      <c r="B9" s="428"/>
      <c r="C9" s="428"/>
      <c r="D9" s="428"/>
      <c r="E9" s="428"/>
      <c r="F9" s="428"/>
    </row>
  </sheetData>
  <mergeCells count="2">
    <mergeCell ref="A8:F8"/>
    <mergeCell ref="A9:F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B44F-824E-4487-8377-2E73057F3F90}">
  <dimension ref="A2:G9"/>
  <sheetViews>
    <sheetView showGridLines="0" zoomScale="115" zoomScaleNormal="115" workbookViewId="0">
      <selection activeCell="C14" sqref="C14"/>
    </sheetView>
  </sheetViews>
  <sheetFormatPr defaultRowHeight="15"/>
  <cols>
    <col min="1" max="1" width="10.42578125" style="3" customWidth="1"/>
    <col min="2" max="2" width="40.140625" style="3" customWidth="1"/>
    <col min="3" max="3" width="15.85546875" style="3" customWidth="1"/>
    <col min="4" max="4" width="13.42578125" style="3" customWidth="1"/>
    <col min="5" max="5" width="15.5703125" style="3" customWidth="1"/>
  </cols>
  <sheetData>
    <row r="2" spans="1:7" s="18" customFormat="1">
      <c r="A2" s="81" t="s">
        <v>801</v>
      </c>
      <c r="B2" s="81"/>
      <c r="C2" s="81"/>
      <c r="D2" s="82"/>
      <c r="E2" s="82"/>
    </row>
    <row r="3" spans="1:7" s="18" customFormat="1" ht="15.75" thickBot="1">
      <c r="A3" s="99"/>
      <c r="B3" s="99"/>
      <c r="C3" s="99"/>
      <c r="D3" s="83"/>
      <c r="E3" s="83"/>
    </row>
    <row r="4" spans="1:7" s="18" customFormat="1" ht="15.75" thickBot="1">
      <c r="A4" s="78" t="s">
        <v>44</v>
      </c>
      <c r="B4" s="78" t="s">
        <v>43</v>
      </c>
      <c r="C4" s="78" t="s">
        <v>235</v>
      </c>
      <c r="D4" s="78" t="s">
        <v>236</v>
      </c>
      <c r="E4" s="78" t="s">
        <v>237</v>
      </c>
    </row>
    <row r="5" spans="1:7" s="19" customFormat="1" ht="14.25">
      <c r="A5" s="17">
        <v>2022</v>
      </c>
      <c r="B5" s="17" t="s">
        <v>41</v>
      </c>
      <c r="C5" s="79">
        <v>25.327568613747101</v>
      </c>
      <c r="D5" s="79">
        <v>45.325048985316336</v>
      </c>
      <c r="E5" s="79">
        <v>42.8322422903328</v>
      </c>
    </row>
    <row r="6" spans="1:7" s="19" customFormat="1" thickBot="1">
      <c r="A6" s="76">
        <v>2022</v>
      </c>
      <c r="B6" s="76" t="s">
        <v>184</v>
      </c>
      <c r="C6" s="80">
        <v>69.964279753788503</v>
      </c>
      <c r="D6" s="80">
        <v>74.2898502692438</v>
      </c>
      <c r="E6" s="80">
        <v>76.170890837628505</v>
      </c>
    </row>
    <row r="7" spans="1:7">
      <c r="A7" s="96"/>
      <c r="B7" s="96"/>
      <c r="C7" s="96"/>
      <c r="D7" s="96"/>
      <c r="E7" s="96"/>
      <c r="F7" s="16"/>
    </row>
    <row r="8" spans="1:7" s="88" customFormat="1" ht="32.25" customHeight="1">
      <c r="A8" s="430" t="s">
        <v>795</v>
      </c>
      <c r="B8" s="430"/>
      <c r="C8" s="430"/>
      <c r="D8" s="430"/>
      <c r="E8" s="430"/>
      <c r="F8" s="430"/>
      <c r="G8" s="430"/>
    </row>
    <row r="9" spans="1:7" s="88" customFormat="1" ht="75.75" customHeight="1">
      <c r="A9" s="430" t="s">
        <v>796</v>
      </c>
      <c r="B9" s="430"/>
      <c r="C9" s="430"/>
      <c r="D9" s="430"/>
      <c r="E9" s="430"/>
      <c r="F9" s="430"/>
      <c r="G9" s="430"/>
    </row>
  </sheetData>
  <mergeCells count="2">
    <mergeCell ref="A8:G8"/>
    <mergeCell ref="A9:G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B67D-36D0-41FE-9726-6489BF9805F9}">
  <dimension ref="A2:R75"/>
  <sheetViews>
    <sheetView showGridLines="0" topLeftCell="A5" zoomScale="115" zoomScaleNormal="115" workbookViewId="0">
      <selection activeCell="A2" sqref="A2"/>
    </sheetView>
  </sheetViews>
  <sheetFormatPr defaultColWidth="8.7109375" defaultRowHeight="14.25"/>
  <cols>
    <col min="1" max="1" width="26.7109375" style="103" customWidth="1"/>
    <col min="2" max="2" width="22" style="103" customWidth="1"/>
    <col min="3" max="3" width="21.5703125" style="103" customWidth="1"/>
    <col min="4" max="4" width="9.42578125" style="7" bestFit="1" customWidth="1"/>
    <col min="5" max="16384" width="8.7109375" style="7"/>
  </cols>
  <sheetData>
    <row r="2" spans="1:5" s="18" customFormat="1" ht="15">
      <c r="A2" s="81" t="s">
        <v>238</v>
      </c>
      <c r="B2" s="81"/>
      <c r="C2" s="81"/>
    </row>
    <row r="3" spans="1:5" s="18" customFormat="1" ht="15.75" thickBot="1">
      <c r="A3" s="99"/>
      <c r="B3" s="99"/>
      <c r="C3" s="99"/>
    </row>
    <row r="4" spans="1:5" ht="30.75" thickBot="1">
      <c r="A4" s="95" t="s">
        <v>15</v>
      </c>
      <c r="B4" s="95" t="s">
        <v>803</v>
      </c>
      <c r="C4" s="95" t="s">
        <v>239</v>
      </c>
    </row>
    <row r="5" spans="1:5">
      <c r="A5" s="100" t="s">
        <v>240</v>
      </c>
      <c r="B5" s="101">
        <v>439.87666668145761</v>
      </c>
      <c r="C5" s="101">
        <v>45963.430705938044</v>
      </c>
      <c r="D5" s="8">
        <v>1000</v>
      </c>
      <c r="E5" s="9">
        <v>102611.91850000001</v>
      </c>
    </row>
    <row r="6" spans="1:5">
      <c r="A6" s="100" t="s">
        <v>241</v>
      </c>
      <c r="B6" s="101">
        <v>492.67563897849618</v>
      </c>
      <c r="C6" s="101">
        <v>119584.16</v>
      </c>
      <c r="D6" s="8">
        <v>0</v>
      </c>
      <c r="E6" s="9">
        <v>102611.91850000001</v>
      </c>
    </row>
    <row r="7" spans="1:5">
      <c r="A7" s="100" t="s">
        <v>242</v>
      </c>
      <c r="B7" s="101">
        <v>414.19806319763069</v>
      </c>
      <c r="C7" s="101">
        <v>35686.340801745348</v>
      </c>
      <c r="D7" s="9">
        <v>300000</v>
      </c>
      <c r="E7" s="10">
        <v>472.35764992289683</v>
      </c>
    </row>
    <row r="8" spans="1:5">
      <c r="A8" s="100" t="s">
        <v>243</v>
      </c>
      <c r="B8" s="101">
        <v>365.74667644248541</v>
      </c>
      <c r="C8" s="101">
        <v>30891.362375420889</v>
      </c>
      <c r="D8" s="9">
        <v>0</v>
      </c>
      <c r="E8" s="10">
        <v>472.35764992289683</v>
      </c>
    </row>
    <row r="9" spans="1:5">
      <c r="A9" s="100" t="s">
        <v>123</v>
      </c>
      <c r="B9" s="101">
        <v>474.82645390785711</v>
      </c>
      <c r="C9" s="101">
        <v>121061.54000000001</v>
      </c>
    </row>
    <row r="10" spans="1:5">
      <c r="A10" s="100" t="s">
        <v>244</v>
      </c>
      <c r="B10" s="101">
        <v>484.13922563776703</v>
      </c>
      <c r="C10" s="101">
        <v>126777.01</v>
      </c>
    </row>
    <row r="11" spans="1:5">
      <c r="A11" s="100" t="s">
        <v>245</v>
      </c>
      <c r="B11" s="101">
        <v>442.09310447098142</v>
      </c>
      <c r="C11" s="101">
        <v>207324.22501819098</v>
      </c>
    </row>
    <row r="12" spans="1:5">
      <c r="A12" s="100" t="s">
        <v>246</v>
      </c>
      <c r="B12" s="101">
        <v>540.35180122868928</v>
      </c>
      <c r="C12" s="101">
        <v>124555.73954199511</v>
      </c>
    </row>
    <row r="13" spans="1:5">
      <c r="A13" s="100" t="s">
        <v>247</v>
      </c>
      <c r="B13" s="101">
        <v>365.52525387157698</v>
      </c>
      <c r="C13" s="101">
        <v>19716.433156373991</v>
      </c>
    </row>
    <row r="14" spans="1:5">
      <c r="A14" s="100" t="s">
        <v>248</v>
      </c>
      <c r="B14" s="101">
        <v>464.88804301212298</v>
      </c>
      <c r="C14" s="101">
        <v>143383.17000000001</v>
      </c>
    </row>
    <row r="15" spans="1:5">
      <c r="A15" s="100" t="s">
        <v>249</v>
      </c>
      <c r="B15" s="101">
        <v>463.9946184782649</v>
      </c>
      <c r="C15" s="101">
        <v>75299.805999999997</v>
      </c>
    </row>
    <row r="16" spans="1:5">
      <c r="A16" s="100" t="s">
        <v>25</v>
      </c>
      <c r="B16" s="101">
        <v>343.4691009767227</v>
      </c>
      <c r="C16" s="101">
        <v>15097.121776923963</v>
      </c>
    </row>
    <row r="17" spans="1:18">
      <c r="A17" s="100" t="s">
        <v>250</v>
      </c>
      <c r="B17" s="101">
        <v>483.15945520181771</v>
      </c>
      <c r="C17" s="101">
        <v>68784.493000000002</v>
      </c>
    </row>
    <row r="18" spans="1:18">
      <c r="A18" s="100" t="s">
        <v>251</v>
      </c>
      <c r="B18" s="101">
        <v>535.5793059957158</v>
      </c>
      <c r="C18" s="101">
        <v>101399.34000000001</v>
      </c>
    </row>
    <row r="19" spans="1:18">
      <c r="A19" s="100" t="s">
        <v>252</v>
      </c>
      <c r="B19" s="101">
        <v>390.02422032168261</v>
      </c>
      <c r="C19" s="101">
        <v>14950.478863601509</v>
      </c>
    </row>
    <row r="20" spans="1:18">
      <c r="A20" s="100" t="s">
        <v>39</v>
      </c>
      <c r="B20" s="101">
        <v>408.71206639217019</v>
      </c>
      <c r="C20" s="101">
        <v>47187.106656826429</v>
      </c>
    </row>
    <row r="21" spans="1:18">
      <c r="A21" s="100" t="s">
        <v>253</v>
      </c>
      <c r="B21" s="101">
        <v>453.15176740183227</v>
      </c>
      <c r="C21" s="101">
        <v>46708.92</v>
      </c>
    </row>
    <row r="22" spans="1:18">
      <c r="A22" s="100" t="s">
        <v>254</v>
      </c>
      <c r="B22" s="101">
        <v>388.57550678326209</v>
      </c>
      <c r="C22" s="101">
        <v>33149.361261252547</v>
      </c>
    </row>
    <row r="23" spans="1:18">
      <c r="A23" s="100" t="s">
        <v>255</v>
      </c>
      <c r="B23" s="101">
        <v>547.09416438860569</v>
      </c>
      <c r="C23" s="101">
        <v>116619.51252604302</v>
      </c>
    </row>
    <row r="24" spans="1:18">
      <c r="A24" s="100" t="s">
        <v>256</v>
      </c>
      <c r="B24" s="101">
        <v>354.71971278885792</v>
      </c>
      <c r="C24" s="101">
        <v>11030.18811600532</v>
      </c>
    </row>
    <row r="25" spans="1:18">
      <c r="A25" s="100" t="s">
        <v>257</v>
      </c>
      <c r="B25" s="101">
        <v>364.76624069603258</v>
      </c>
      <c r="C25" s="101">
        <v>24900.754775013869</v>
      </c>
    </row>
    <row r="26" spans="1:18">
      <c r="A26" s="100" t="s">
        <v>258</v>
      </c>
      <c r="B26" s="101">
        <v>368.22171995104509</v>
      </c>
      <c r="C26" s="101">
        <v>21266.69568147777</v>
      </c>
    </row>
    <row r="27" spans="1:18">
      <c r="A27" s="100" t="s">
        <v>259</v>
      </c>
      <c r="B27" s="101">
        <v>336.39604125930663</v>
      </c>
      <c r="C27" s="101">
        <v>668.60924295576729</v>
      </c>
    </row>
    <row r="28" spans="1:18">
      <c r="A28" s="100" t="s">
        <v>260</v>
      </c>
      <c r="B28" s="101">
        <v>479.07419345237793</v>
      </c>
      <c r="C28" s="101">
        <v>82261.005000000005</v>
      </c>
    </row>
    <row r="29" spans="1:18">
      <c r="A29" s="100" t="s">
        <v>261</v>
      </c>
      <c r="B29" s="101">
        <v>488.97508506576361</v>
      </c>
      <c r="C29" s="101">
        <v>123983.36</v>
      </c>
    </row>
    <row r="30" spans="1:18" ht="15" customHeight="1">
      <c r="A30" s="100" t="s">
        <v>262</v>
      </c>
      <c r="B30" s="101">
        <v>463.1051893674915</v>
      </c>
      <c r="C30" s="101">
        <v>75028.610919686049</v>
      </c>
      <c r="F30" s="433" t="s">
        <v>802</v>
      </c>
      <c r="G30" s="433"/>
      <c r="H30" s="433"/>
      <c r="I30" s="433"/>
      <c r="J30" s="433"/>
      <c r="K30" s="433"/>
      <c r="L30" s="433"/>
      <c r="M30" s="433"/>
      <c r="N30" s="433"/>
      <c r="O30" s="433"/>
      <c r="P30" s="433"/>
      <c r="Q30" s="433"/>
      <c r="R30" s="433"/>
    </row>
    <row r="31" spans="1:18">
      <c r="A31" s="100" t="s">
        <v>263</v>
      </c>
      <c r="B31" s="101">
        <v>486.99920785192438</v>
      </c>
      <c r="C31" s="101">
        <v>100835.2</v>
      </c>
      <c r="F31" s="433"/>
      <c r="G31" s="433"/>
      <c r="H31" s="433"/>
      <c r="I31" s="433"/>
      <c r="J31" s="433"/>
      <c r="K31" s="433"/>
      <c r="L31" s="433"/>
      <c r="M31" s="433"/>
      <c r="N31" s="433"/>
      <c r="O31" s="433"/>
      <c r="P31" s="433"/>
      <c r="Q31" s="433"/>
      <c r="R31" s="433"/>
    </row>
    <row r="32" spans="1:18" ht="14.25" customHeight="1">
      <c r="A32" s="100" t="s">
        <v>22</v>
      </c>
      <c r="B32" s="101">
        <v>382.69683512956738</v>
      </c>
      <c r="C32" s="101">
        <v>37314.824999999997</v>
      </c>
      <c r="F32" s="430" t="s">
        <v>264</v>
      </c>
      <c r="G32" s="430"/>
      <c r="H32" s="430"/>
      <c r="I32" s="430"/>
      <c r="J32" s="430"/>
      <c r="K32" s="430"/>
      <c r="L32" s="430"/>
      <c r="M32" s="430"/>
      <c r="N32" s="430"/>
      <c r="O32" s="430"/>
      <c r="P32" s="430"/>
      <c r="Q32" s="430"/>
      <c r="R32" s="430"/>
    </row>
    <row r="33" spans="1:18">
      <c r="A33" s="100" t="s">
        <v>265</v>
      </c>
      <c r="B33" s="101">
        <v>489.48681674494497</v>
      </c>
      <c r="C33" s="101">
        <v>130344.48</v>
      </c>
      <c r="F33" s="430"/>
      <c r="G33" s="430"/>
      <c r="H33" s="430"/>
      <c r="I33" s="430"/>
      <c r="J33" s="430"/>
      <c r="K33" s="430"/>
      <c r="L33" s="430"/>
      <c r="M33" s="430"/>
      <c r="N33" s="430"/>
      <c r="O33" s="430"/>
      <c r="P33" s="430"/>
      <c r="Q33" s="430"/>
      <c r="R33" s="430"/>
    </row>
    <row r="34" spans="1:18">
      <c r="A34" s="100" t="s">
        <v>266</v>
      </c>
      <c r="B34" s="101">
        <v>551.92315306462206</v>
      </c>
      <c r="C34" s="101">
        <v>195581.04106020695</v>
      </c>
      <c r="F34" s="430"/>
      <c r="G34" s="430"/>
      <c r="H34" s="430"/>
      <c r="I34" s="430"/>
      <c r="J34" s="430"/>
      <c r="K34" s="430"/>
      <c r="L34" s="430"/>
      <c r="M34" s="430"/>
      <c r="N34" s="430"/>
      <c r="O34" s="430"/>
      <c r="P34" s="430"/>
      <c r="Q34" s="430"/>
      <c r="R34" s="430"/>
    </row>
    <row r="35" spans="1:18">
      <c r="A35" s="100" t="s">
        <v>267</v>
      </c>
      <c r="B35" s="101">
        <v>469.40242748130407</v>
      </c>
      <c r="C35" s="101">
        <v>13773.122199284429</v>
      </c>
      <c r="F35" s="430"/>
      <c r="G35" s="430"/>
      <c r="H35" s="430"/>
      <c r="I35" s="430"/>
      <c r="J35" s="430"/>
      <c r="K35" s="430"/>
      <c r="L35" s="430"/>
      <c r="M35" s="430"/>
      <c r="N35" s="430"/>
      <c r="O35" s="430"/>
      <c r="P35" s="430"/>
      <c r="Q35" s="430"/>
      <c r="R35" s="430"/>
    </row>
    <row r="36" spans="1:18">
      <c r="A36" s="100" t="s">
        <v>35</v>
      </c>
      <c r="B36" s="101">
        <v>391.23578464022938</v>
      </c>
      <c r="C36" s="101">
        <v>25275.541513921584</v>
      </c>
    </row>
    <row r="37" spans="1:18">
      <c r="A37" s="100" t="s">
        <v>268</v>
      </c>
      <c r="B37" s="101">
        <v>489.27387694241099</v>
      </c>
      <c r="C37" s="101">
        <v>130685.34000000001</v>
      </c>
    </row>
    <row r="38" spans="1:18">
      <c r="A38" s="100" t="s">
        <v>34</v>
      </c>
      <c r="B38" s="101">
        <v>337.53975043615009</v>
      </c>
      <c r="C38" s="101">
        <v>18713.450937520258</v>
      </c>
    </row>
    <row r="39" spans="1:18">
      <c r="A39" s="100" t="s">
        <v>269</v>
      </c>
      <c r="B39" s="101">
        <v>424.59312854284468</v>
      </c>
      <c r="C39" s="101">
        <v>12575.67443568373</v>
      </c>
    </row>
    <row r="40" spans="1:18">
      <c r="A40" s="100" t="s">
        <v>270</v>
      </c>
      <c r="B40" s="101">
        <v>425.43912883566293</v>
      </c>
      <c r="C40" s="101">
        <v>29807.379713810522</v>
      </c>
    </row>
    <row r="41" spans="1:18">
      <c r="A41" s="100" t="s">
        <v>271</v>
      </c>
      <c r="B41" s="101">
        <v>484.52900864834987</v>
      </c>
      <c r="C41" s="101">
        <v>102335.925</v>
      </c>
    </row>
    <row r="42" spans="1:18">
      <c r="A42" s="100" t="s">
        <v>272</v>
      </c>
      <c r="B42" s="101">
        <v>574.66381959322041</v>
      </c>
      <c r="C42" s="101">
        <v>166111.91788557978</v>
      </c>
    </row>
    <row r="43" spans="1:18">
      <c r="A43" s="100" t="s">
        <v>273</v>
      </c>
      <c r="B43" s="101">
        <v>458.89644981037992</v>
      </c>
      <c r="C43" s="101">
        <v>149636.85999999999</v>
      </c>
    </row>
    <row r="44" spans="1:18">
      <c r="A44" s="100" t="s">
        <v>274</v>
      </c>
      <c r="B44" s="101">
        <v>356.57350391859558</v>
      </c>
      <c r="C44" s="101">
        <v>62970.947305429465</v>
      </c>
    </row>
    <row r="45" spans="1:18">
      <c r="A45" s="100" t="s">
        <v>131</v>
      </c>
      <c r="B45" s="101">
        <v>471.25947547628658</v>
      </c>
      <c r="C45" s="101">
        <v>105754.31999999999</v>
      </c>
    </row>
    <row r="46" spans="1:18">
      <c r="A46" s="100" t="s">
        <v>16</v>
      </c>
      <c r="B46" s="101">
        <v>377.52902864845402</v>
      </c>
      <c r="C46" s="101">
        <v>42237.881363623397</v>
      </c>
    </row>
    <row r="47" spans="1:18">
      <c r="A47" s="100" t="s">
        <v>275</v>
      </c>
      <c r="B47" s="101">
        <v>481.76606539700742</v>
      </c>
      <c r="C47" s="101">
        <v>133024.97</v>
      </c>
    </row>
    <row r="48" spans="1:18">
      <c r="A48" s="100" t="s">
        <v>276</v>
      </c>
      <c r="B48" s="101">
        <v>487.08425351213077</v>
      </c>
      <c r="C48" s="101">
        <v>126020.06</v>
      </c>
    </row>
    <row r="49" spans="1:3">
      <c r="A49" s="100" t="s">
        <v>277</v>
      </c>
      <c r="B49" s="101">
        <v>396.88229287083971</v>
      </c>
      <c r="C49" s="101">
        <v>16237.486032108109</v>
      </c>
    </row>
    <row r="50" spans="1:3">
      <c r="A50" s="100" t="s">
        <v>128</v>
      </c>
      <c r="B50" s="101">
        <v>430.1463218532806</v>
      </c>
      <c r="C50" s="101">
        <v>71509.490000000005</v>
      </c>
    </row>
    <row r="51" spans="1:3">
      <c r="A51" s="100" t="s">
        <v>36</v>
      </c>
      <c r="B51" s="101">
        <v>339.10724673258602</v>
      </c>
      <c r="C51" s="101">
        <v>46517.008971042596</v>
      </c>
    </row>
    <row r="52" spans="1:3">
      <c r="A52" s="100" t="s">
        <v>278</v>
      </c>
      <c r="B52" s="101">
        <v>418.30668002350973</v>
      </c>
      <c r="C52" s="101">
        <v>148201.62658926781</v>
      </c>
    </row>
    <row r="53" spans="1:3">
      <c r="A53" s="100" t="s">
        <v>31</v>
      </c>
      <c r="B53" s="101">
        <v>395.02991921871018</v>
      </c>
      <c r="C53" s="101">
        <v>28903.027000000002</v>
      </c>
    </row>
    <row r="54" spans="1:3">
      <c r="A54" s="100" t="s">
        <v>21</v>
      </c>
      <c r="B54" s="101">
        <v>411.69657070809609</v>
      </c>
      <c r="C54" s="101">
        <v>60626.793999999994</v>
      </c>
    </row>
    <row r="55" spans="1:3">
      <c r="A55" s="100" t="s">
        <v>279</v>
      </c>
      <c r="B55" s="101">
        <v>468.44994989168748</v>
      </c>
      <c r="C55" s="101">
        <v>153335.4</v>
      </c>
    </row>
    <row r="56" spans="1:3">
      <c r="A56" s="100" t="s">
        <v>280</v>
      </c>
      <c r="B56" s="101">
        <v>475.14676197725709</v>
      </c>
      <c r="C56" s="101">
        <v>72114.251000000004</v>
      </c>
    </row>
    <row r="57" spans="1:3">
      <c r="A57" s="100" t="s">
        <v>281</v>
      </c>
      <c r="B57" s="101">
        <v>408.6874321942563</v>
      </c>
      <c r="C57" s="101">
        <v>50697.489269300771</v>
      </c>
    </row>
    <row r="58" spans="1:3">
      <c r="A58" s="100" t="s">
        <v>282</v>
      </c>
      <c r="B58" s="101">
        <v>457.89666659331527</v>
      </c>
      <c r="C58" s="101">
        <v>94352.822000000015</v>
      </c>
    </row>
    <row r="59" spans="1:3" ht="15.6" customHeight="1">
      <c r="A59" s="100" t="s">
        <v>283</v>
      </c>
      <c r="B59" s="101">
        <v>440.84530888926417</v>
      </c>
      <c r="C59" s="101">
        <v>37798.373638708093</v>
      </c>
    </row>
    <row r="60" spans="1:3">
      <c r="A60" s="100" t="s">
        <v>284</v>
      </c>
      <c r="B60" s="101">
        <v>491.64827959188278</v>
      </c>
      <c r="C60" s="101">
        <v>94167.038</v>
      </c>
    </row>
    <row r="61" spans="1:3">
      <c r="A61" s="100" t="s">
        <v>285</v>
      </c>
      <c r="B61" s="101">
        <v>472.77612237193978</v>
      </c>
      <c r="C61" s="101">
        <v>78968.656000000003</v>
      </c>
    </row>
    <row r="62" spans="1:3">
      <c r="A62" s="100" t="s">
        <v>286</v>
      </c>
      <c r="B62" s="101">
        <v>414.1062217855216</v>
      </c>
      <c r="C62" s="101">
        <v>157277.65325538898</v>
      </c>
    </row>
    <row r="63" spans="1:3">
      <c r="A63" s="100" t="s">
        <v>287</v>
      </c>
      <c r="B63" s="101">
        <v>363.93537468143262</v>
      </c>
      <c r="C63" s="101">
        <v>15285.582435251261</v>
      </c>
    </row>
    <row r="64" spans="1:3">
      <c r="A64" s="100" t="s">
        <v>288</v>
      </c>
      <c r="B64" s="101">
        <v>427.75999666897269</v>
      </c>
      <c r="C64" s="101">
        <v>38884.0152488085</v>
      </c>
    </row>
    <row r="65" spans="1:3">
      <c r="A65" s="100" t="s">
        <v>289</v>
      </c>
      <c r="B65" s="101">
        <v>487.26749896735731</v>
      </c>
      <c r="C65" s="101">
        <v>154067.1</v>
      </c>
    </row>
    <row r="66" spans="1:3">
      <c r="A66" s="100" t="s">
        <v>290</v>
      </c>
      <c r="B66" s="101">
        <v>488.96005376370152</v>
      </c>
      <c r="C66" s="101">
        <v>87741.195999999996</v>
      </c>
    </row>
    <row r="67" spans="1:3">
      <c r="A67" s="100" t="s">
        <v>291</v>
      </c>
      <c r="B67" s="101">
        <v>377.41693921863492</v>
      </c>
      <c r="C67" s="101">
        <v>21848.907241143843</v>
      </c>
    </row>
    <row r="68" spans="1:3">
      <c r="A68" s="100" t="s">
        <v>292</v>
      </c>
      <c r="B68" s="101">
        <v>417.30390037486819</v>
      </c>
      <c r="C68" s="101">
        <v>54197.942948147473</v>
      </c>
    </row>
    <row r="69" spans="1:3">
      <c r="A69" s="100" t="s">
        <v>293</v>
      </c>
      <c r="B69" s="101">
        <v>466.01611291105678</v>
      </c>
      <c r="C69" s="101">
        <v>148489.3110341914</v>
      </c>
    </row>
    <row r="70" spans="1:3">
      <c r="A70" s="100" t="s">
        <v>141</v>
      </c>
      <c r="B70" s="101">
        <v>471.91052210574861</v>
      </c>
      <c r="C70" s="101">
        <v>98982.971999999994</v>
      </c>
    </row>
    <row r="71" spans="1:3">
      <c r="A71" s="100" t="s">
        <v>294</v>
      </c>
      <c r="B71" s="101">
        <v>496.94789443570392</v>
      </c>
      <c r="C71" s="101">
        <v>121678.16</v>
      </c>
    </row>
    <row r="72" spans="1:3">
      <c r="A72" s="100" t="s">
        <v>295</v>
      </c>
      <c r="B72" s="101">
        <v>361.22802836657849</v>
      </c>
      <c r="C72" s="101">
        <v>20947.343901623899</v>
      </c>
    </row>
    <row r="73" spans="1:3">
      <c r="A73" s="100" t="s">
        <v>112</v>
      </c>
      <c r="B73" s="101">
        <v>473.94441842059842</v>
      </c>
      <c r="C73" s="101">
        <v>109584.315</v>
      </c>
    </row>
    <row r="74" spans="1:3">
      <c r="A74" s="100" t="s">
        <v>144</v>
      </c>
      <c r="B74" s="101">
        <v>473.14020802460692</v>
      </c>
      <c r="C74" s="101">
        <v>93094.233999999997</v>
      </c>
    </row>
    <row r="75" spans="1:3" ht="15" thickBot="1">
      <c r="A75" s="90" t="s">
        <v>296</v>
      </c>
      <c r="B75" s="102">
        <v>527.30250178045833</v>
      </c>
      <c r="C75" s="102">
        <v>144484.99</v>
      </c>
    </row>
  </sheetData>
  <mergeCells count="2">
    <mergeCell ref="F30:R31"/>
    <mergeCell ref="F32:R35"/>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51EA-6D28-48FA-BCFC-6084A70F5AF5}">
  <dimension ref="A1"/>
  <sheetViews>
    <sheetView view="pageBreakPreview" topLeftCell="A7" zoomScale="60" zoomScaleNormal="100" workbookViewId="0">
      <selection activeCell="I51" sqref="I51"/>
    </sheetView>
  </sheetViews>
  <sheetFormatPr defaultRowHeight="15"/>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813C-F738-485B-851B-EFBEFDAE43EC}">
  <dimension ref="A2:P53"/>
  <sheetViews>
    <sheetView showGridLines="0" topLeftCell="A36" zoomScaleNormal="100" workbookViewId="0">
      <selection activeCell="A2" sqref="A2"/>
    </sheetView>
  </sheetViews>
  <sheetFormatPr defaultColWidth="9.140625" defaultRowHeight="15"/>
  <cols>
    <col min="1" max="1" width="9.85546875" style="104" customWidth="1"/>
    <col min="2" max="2" width="21.85546875" style="104" customWidth="1"/>
    <col min="3" max="3" width="16.28515625" style="104" customWidth="1"/>
    <col min="4" max="16" width="9.140625" style="104"/>
    <col min="17" max="16384" width="9.140625" style="21"/>
  </cols>
  <sheetData>
    <row r="2" spans="1:3" s="18" customFormat="1">
      <c r="A2" s="81" t="s">
        <v>297</v>
      </c>
      <c r="B2" s="81"/>
      <c r="C2" s="81"/>
    </row>
    <row r="3" spans="1:3" s="18" customFormat="1" ht="15.75" thickBot="1">
      <c r="A3" s="99"/>
      <c r="B3" s="99"/>
      <c r="C3" s="99"/>
    </row>
    <row r="4" spans="1:3" s="109" customFormat="1" ht="20.45" customHeight="1" thickBot="1">
      <c r="A4" s="444" t="s">
        <v>44</v>
      </c>
      <c r="B4" s="446" t="s">
        <v>1001</v>
      </c>
      <c r="C4" s="446"/>
    </row>
    <row r="5" spans="1:3" s="109" customFormat="1" ht="22.5" customHeight="1" thickBot="1">
      <c r="A5" s="445"/>
      <c r="B5" s="106" t="s">
        <v>298</v>
      </c>
      <c r="C5" s="106" t="s">
        <v>299</v>
      </c>
    </row>
    <row r="6" spans="1:3">
      <c r="A6" s="107">
        <v>1980</v>
      </c>
      <c r="B6" s="107">
        <v>23</v>
      </c>
      <c r="C6" s="107">
        <v>5</v>
      </c>
    </row>
    <row r="7" spans="1:3">
      <c r="A7" s="107">
        <v>1981</v>
      </c>
      <c r="B7" s="107">
        <v>11</v>
      </c>
      <c r="C7" s="107">
        <v>4</v>
      </c>
    </row>
    <row r="8" spans="1:3">
      <c r="A8" s="107">
        <v>1982</v>
      </c>
      <c r="B8" s="107">
        <v>19</v>
      </c>
      <c r="C8" s="107">
        <v>6</v>
      </c>
    </row>
    <row r="9" spans="1:3">
      <c r="A9" s="107">
        <v>1983</v>
      </c>
      <c r="B9" s="107">
        <v>25</v>
      </c>
      <c r="C9" s="107">
        <v>7</v>
      </c>
    </row>
    <row r="10" spans="1:3">
      <c r="A10" s="107">
        <v>1984</v>
      </c>
      <c r="B10" s="107">
        <v>19</v>
      </c>
      <c r="C10" s="107">
        <v>1</v>
      </c>
    </row>
    <row r="11" spans="1:3">
      <c r="A11" s="107">
        <v>1985</v>
      </c>
      <c r="B11" s="107">
        <v>18</v>
      </c>
      <c r="C11" s="107">
        <v>7</v>
      </c>
    </row>
    <row r="12" spans="1:3">
      <c r="A12" s="107">
        <v>1986</v>
      </c>
      <c r="B12" s="107">
        <v>24</v>
      </c>
      <c r="C12" s="107">
        <v>7</v>
      </c>
    </row>
    <row r="13" spans="1:3">
      <c r="A13" s="107">
        <v>1987</v>
      </c>
      <c r="B13" s="107">
        <v>38</v>
      </c>
      <c r="C13" s="107">
        <v>5</v>
      </c>
    </row>
    <row r="14" spans="1:3">
      <c r="A14" s="107">
        <v>1988</v>
      </c>
      <c r="B14" s="107">
        <v>44</v>
      </c>
      <c r="C14" s="107">
        <v>4</v>
      </c>
    </row>
    <row r="15" spans="1:3">
      <c r="A15" s="107">
        <v>1989</v>
      </c>
      <c r="B15" s="107">
        <v>31</v>
      </c>
      <c r="C15" s="107">
        <v>3</v>
      </c>
    </row>
    <row r="16" spans="1:3">
      <c r="A16" s="107">
        <v>1990</v>
      </c>
      <c r="B16" s="107">
        <v>34</v>
      </c>
      <c r="C16" s="107">
        <v>6</v>
      </c>
    </row>
    <row r="17" spans="1:3">
      <c r="A17" s="107">
        <v>1991</v>
      </c>
      <c r="B17" s="107">
        <v>18</v>
      </c>
      <c r="C17" s="107">
        <v>13</v>
      </c>
    </row>
    <row r="18" spans="1:3">
      <c r="A18" s="107">
        <v>1992</v>
      </c>
      <c r="B18" s="107">
        <v>29</v>
      </c>
      <c r="C18" s="107">
        <v>5</v>
      </c>
    </row>
    <row r="19" spans="1:3">
      <c r="A19" s="107">
        <v>1993</v>
      </c>
      <c r="B19" s="107">
        <v>38</v>
      </c>
      <c r="C19" s="107">
        <v>6</v>
      </c>
    </row>
    <row r="20" spans="1:3">
      <c r="A20" s="107">
        <v>1994</v>
      </c>
      <c r="B20" s="107">
        <v>28</v>
      </c>
      <c r="C20" s="107">
        <v>4</v>
      </c>
    </row>
    <row r="21" spans="1:3">
      <c r="A21" s="107">
        <v>1995</v>
      </c>
      <c r="B21" s="107">
        <v>50</v>
      </c>
      <c r="C21" s="107">
        <v>11</v>
      </c>
    </row>
    <row r="22" spans="1:3">
      <c r="A22" s="107">
        <v>1996</v>
      </c>
      <c r="B22" s="107">
        <v>43</v>
      </c>
      <c r="C22" s="107">
        <v>5</v>
      </c>
    </row>
    <row r="23" spans="1:3">
      <c r="A23" s="107">
        <v>1997</v>
      </c>
      <c r="B23" s="107">
        <v>33</v>
      </c>
      <c r="C23" s="107">
        <v>8</v>
      </c>
    </row>
    <row r="24" spans="1:3">
      <c r="A24" s="107">
        <v>1998</v>
      </c>
      <c r="B24" s="107">
        <v>45</v>
      </c>
      <c r="C24" s="107">
        <v>6</v>
      </c>
    </row>
    <row r="25" spans="1:3">
      <c r="A25" s="107">
        <v>1999</v>
      </c>
      <c r="B25" s="107">
        <v>53</v>
      </c>
      <c r="C25" s="107">
        <v>11</v>
      </c>
    </row>
    <row r="26" spans="1:3">
      <c r="A26" s="107">
        <v>2000</v>
      </c>
      <c r="B26" s="107">
        <v>58</v>
      </c>
      <c r="C26" s="107">
        <v>4</v>
      </c>
    </row>
    <row r="27" spans="1:3">
      <c r="A27" s="107">
        <v>2001</v>
      </c>
      <c r="B27" s="107">
        <v>54</v>
      </c>
      <c r="C27" s="107">
        <v>7</v>
      </c>
    </row>
    <row r="28" spans="1:3">
      <c r="A28" s="107">
        <v>2002</v>
      </c>
      <c r="B28" s="107">
        <v>68</v>
      </c>
      <c r="C28" s="107">
        <v>5</v>
      </c>
    </row>
    <row r="29" spans="1:3">
      <c r="A29" s="107">
        <v>2003</v>
      </c>
      <c r="B29" s="107">
        <v>50</v>
      </c>
      <c r="C29" s="107">
        <v>6</v>
      </c>
    </row>
    <row r="30" spans="1:3">
      <c r="A30" s="107">
        <v>2004</v>
      </c>
      <c r="B30" s="107">
        <v>60</v>
      </c>
      <c r="C30" s="107">
        <v>5</v>
      </c>
    </row>
    <row r="31" spans="1:3">
      <c r="A31" s="107">
        <v>2005</v>
      </c>
      <c r="B31" s="107">
        <v>68</v>
      </c>
      <c r="C31" s="107">
        <v>6</v>
      </c>
    </row>
    <row r="32" spans="1:3">
      <c r="A32" s="107">
        <v>2006</v>
      </c>
      <c r="B32" s="107">
        <v>32</v>
      </c>
      <c r="C32" s="107">
        <v>7</v>
      </c>
    </row>
    <row r="33" spans="1:3">
      <c r="A33" s="107">
        <v>2007</v>
      </c>
      <c r="B33" s="107">
        <v>66</v>
      </c>
      <c r="C33" s="107">
        <v>10</v>
      </c>
    </row>
    <row r="34" spans="1:3">
      <c r="A34" s="107">
        <v>2008</v>
      </c>
      <c r="B34" s="107">
        <v>65</v>
      </c>
      <c r="C34" s="107">
        <v>7</v>
      </c>
    </row>
    <row r="35" spans="1:3">
      <c r="A35" s="107">
        <v>2009</v>
      </c>
      <c r="B35" s="107">
        <v>52</v>
      </c>
      <c r="C35" s="107">
        <v>3</v>
      </c>
    </row>
    <row r="36" spans="1:3">
      <c r="A36" s="107">
        <v>2010</v>
      </c>
      <c r="B36" s="107">
        <v>77</v>
      </c>
      <c r="C36" s="107">
        <v>5</v>
      </c>
    </row>
    <row r="37" spans="1:3">
      <c r="A37" s="107">
        <v>2011</v>
      </c>
      <c r="B37" s="107">
        <v>63</v>
      </c>
      <c r="C37" s="107">
        <v>5</v>
      </c>
    </row>
    <row r="38" spans="1:3">
      <c r="A38" s="107">
        <v>2012</v>
      </c>
      <c r="B38" s="107">
        <v>44</v>
      </c>
      <c r="C38" s="107">
        <v>6</v>
      </c>
    </row>
    <row r="39" spans="1:3">
      <c r="A39" s="107">
        <v>2013</v>
      </c>
      <c r="B39" s="107">
        <v>38</v>
      </c>
      <c r="C39" s="107">
        <v>5</v>
      </c>
    </row>
    <row r="40" spans="1:3">
      <c r="A40" s="107">
        <v>2014</v>
      </c>
      <c r="B40" s="107">
        <v>46</v>
      </c>
      <c r="C40" s="107">
        <v>6</v>
      </c>
    </row>
    <row r="41" spans="1:3">
      <c r="A41" s="107">
        <v>2015</v>
      </c>
      <c r="B41" s="107">
        <v>57</v>
      </c>
      <c r="C41" s="107">
        <v>8</v>
      </c>
    </row>
    <row r="42" spans="1:3">
      <c r="A42" s="107">
        <v>2016</v>
      </c>
      <c r="B42" s="107">
        <v>48</v>
      </c>
      <c r="C42" s="107">
        <v>4</v>
      </c>
    </row>
    <row r="43" spans="1:3">
      <c r="A43" s="107">
        <v>2017</v>
      </c>
      <c r="B43" s="107">
        <v>70</v>
      </c>
      <c r="C43" s="107">
        <v>3</v>
      </c>
    </row>
    <row r="44" spans="1:3">
      <c r="A44" s="107">
        <v>2018</v>
      </c>
      <c r="B44" s="107">
        <v>37</v>
      </c>
      <c r="C44" s="107">
        <v>5</v>
      </c>
    </row>
    <row r="45" spans="1:3">
      <c r="A45" s="107">
        <v>2019</v>
      </c>
      <c r="B45" s="107">
        <v>52</v>
      </c>
      <c r="C45" s="107">
        <v>7</v>
      </c>
    </row>
    <row r="46" spans="1:3">
      <c r="A46" s="107">
        <v>2020</v>
      </c>
      <c r="B46" s="107">
        <v>60</v>
      </c>
      <c r="C46" s="107">
        <v>4</v>
      </c>
    </row>
    <row r="47" spans="1:3">
      <c r="A47" s="107">
        <v>2021</v>
      </c>
      <c r="B47" s="107">
        <v>74</v>
      </c>
      <c r="C47" s="107">
        <v>8</v>
      </c>
    </row>
    <row r="48" spans="1:3">
      <c r="A48" s="107">
        <v>2022</v>
      </c>
      <c r="B48" s="107">
        <v>79</v>
      </c>
      <c r="C48" s="107">
        <v>8</v>
      </c>
    </row>
    <row r="49" spans="1:3">
      <c r="A49" s="107">
        <v>2023</v>
      </c>
      <c r="B49" s="107">
        <v>65</v>
      </c>
      <c r="C49" s="107">
        <v>3</v>
      </c>
    </row>
    <row r="50" spans="1:3" ht="15.75" thickBot="1">
      <c r="A50" s="108">
        <v>2024</v>
      </c>
      <c r="B50" s="108">
        <v>79</v>
      </c>
      <c r="C50" s="108">
        <v>3</v>
      </c>
    </row>
    <row r="52" spans="1:3" customFormat="1">
      <c r="A52" s="359" t="s">
        <v>1021</v>
      </c>
      <c r="B52" s="15"/>
      <c r="C52" s="15"/>
    </row>
    <row r="53" spans="1:3" customFormat="1">
      <c r="A53" s="15" t="s">
        <v>300</v>
      </c>
      <c r="B53" s="15"/>
      <c r="C53" s="15"/>
    </row>
  </sheetData>
  <mergeCells count="2">
    <mergeCell ref="A4:A5"/>
    <mergeCell ref="B4:C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A42F-A394-4831-B083-5350BA1BDABC}">
  <dimension ref="A2:A21"/>
  <sheetViews>
    <sheetView showGridLines="0" topLeftCell="A10" workbookViewId="0">
      <selection activeCell="R24" sqref="R24"/>
    </sheetView>
  </sheetViews>
  <sheetFormatPr defaultRowHeight="15"/>
  <cols>
    <col min="1" max="1" width="9.140625" style="3"/>
  </cols>
  <sheetData>
    <row r="2" spans="1:1" s="18" customFormat="1">
      <c r="A2" s="81" t="s">
        <v>301</v>
      </c>
    </row>
    <row r="20" spans="1:1" s="88" customFormat="1">
      <c r="A20" s="15" t="s">
        <v>804</v>
      </c>
    </row>
    <row r="21" spans="1:1" s="88" customFormat="1">
      <c r="A21" s="15" t="s">
        <v>302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0E3E-A3F5-4A58-BED6-D7F5563A6F53}">
  <dimension ref="A2:E13"/>
  <sheetViews>
    <sheetView showGridLines="0" topLeftCell="A4" zoomScale="115" zoomScaleNormal="115" workbookViewId="0">
      <selection activeCell="D20" sqref="D20"/>
    </sheetView>
  </sheetViews>
  <sheetFormatPr defaultRowHeight="15"/>
  <cols>
    <col min="1" max="1" width="26.5703125" style="3" customWidth="1"/>
    <col min="2" max="3" width="9.140625" style="3"/>
  </cols>
  <sheetData>
    <row r="2" spans="1:5" s="44" customFormat="1" ht="15" customHeight="1">
      <c r="A2" s="42" t="s">
        <v>1026</v>
      </c>
      <c r="B2" s="43"/>
      <c r="C2" s="43"/>
      <c r="D2" s="43"/>
      <c r="E2" s="2"/>
    </row>
    <row r="3" spans="1:5" s="44" customFormat="1" ht="15" customHeight="1" thickBot="1">
      <c r="A3" s="64"/>
      <c r="B3" s="409"/>
      <c r="C3" s="43"/>
      <c r="D3" s="43"/>
      <c r="E3" s="2"/>
    </row>
    <row r="4" spans="1:5" ht="15.75" thickBot="1">
      <c r="A4" s="64" t="s">
        <v>0</v>
      </c>
      <c r="B4" s="64" t="s">
        <v>1</v>
      </c>
    </row>
    <row r="5" spans="1:5">
      <c r="A5" s="3" t="s">
        <v>9</v>
      </c>
      <c r="B5" s="40">
        <v>0.28999999999999998</v>
      </c>
    </row>
    <row r="6" spans="1:5">
      <c r="A6" s="3" t="s">
        <v>10</v>
      </c>
      <c r="B6" s="40">
        <v>0.37</v>
      </c>
    </row>
    <row r="7" spans="1:5">
      <c r="A7" s="3" t="s">
        <v>11</v>
      </c>
      <c r="B7" s="40">
        <v>0.18</v>
      </c>
    </row>
    <row r="8" spans="1:5">
      <c r="A8" s="3" t="s">
        <v>12</v>
      </c>
      <c r="B8" s="40">
        <v>0.06</v>
      </c>
    </row>
    <row r="9" spans="1:5">
      <c r="A9" s="3" t="s">
        <v>13</v>
      </c>
      <c r="B9" s="40">
        <v>0.06</v>
      </c>
    </row>
    <row r="10" spans="1:5" ht="15.75" thickBot="1">
      <c r="A10" s="46" t="s">
        <v>14</v>
      </c>
      <c r="B10" s="170">
        <v>0.04</v>
      </c>
    </row>
    <row r="12" spans="1:5" s="58" customFormat="1" ht="29.25" customHeight="1">
      <c r="A12" s="429" t="s">
        <v>1048</v>
      </c>
      <c r="B12" s="429"/>
      <c r="C12" s="429"/>
      <c r="D12" s="429"/>
      <c r="E12" s="429"/>
    </row>
    <row r="13" spans="1:5" s="58" customFormat="1" ht="51.75" customHeight="1">
      <c r="A13" s="428" t="s">
        <v>763</v>
      </c>
      <c r="B13" s="428"/>
      <c r="C13" s="428"/>
      <c r="D13" s="428"/>
      <c r="E13" s="428"/>
    </row>
  </sheetData>
  <mergeCells count="2">
    <mergeCell ref="A12:E12"/>
    <mergeCell ref="A13:E1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BD9AF-37DD-457A-97BC-FA37A89E255E}">
  <dimension ref="A2:U43"/>
  <sheetViews>
    <sheetView showGridLines="0" topLeftCell="A22" zoomScale="115" zoomScaleNormal="115" workbookViewId="0">
      <selection activeCell="E47" sqref="E47"/>
    </sheetView>
  </sheetViews>
  <sheetFormatPr defaultColWidth="11.42578125" defaultRowHeight="15"/>
  <cols>
    <col min="2" max="2" width="17.140625" customWidth="1"/>
    <col min="3" max="3" width="17.5703125" customWidth="1"/>
    <col min="4" max="4" width="20.85546875" customWidth="1"/>
    <col min="5" max="5" width="21.140625" customWidth="1"/>
    <col min="6" max="6" width="19.5703125" customWidth="1"/>
  </cols>
  <sheetData>
    <row r="2" spans="1:1" s="89" customFormat="1">
      <c r="A2" s="81" t="s">
        <v>303</v>
      </c>
    </row>
    <row r="41" spans="1:21" ht="33" customHeight="1">
      <c r="A41" s="447" t="s">
        <v>999</v>
      </c>
      <c r="B41" s="447"/>
      <c r="C41" s="447"/>
      <c r="D41" s="447"/>
      <c r="E41" s="447"/>
      <c r="F41" s="447"/>
      <c r="G41" s="447"/>
      <c r="H41" s="447"/>
      <c r="I41" s="447"/>
      <c r="J41" s="447"/>
      <c r="K41" s="447"/>
      <c r="L41" s="447"/>
      <c r="M41" s="447"/>
    </row>
    <row r="42" spans="1:21" s="88" customFormat="1" ht="51" customHeight="1">
      <c r="A42" s="447" t="s">
        <v>1000</v>
      </c>
      <c r="B42" s="447"/>
      <c r="C42" s="447"/>
      <c r="D42" s="447"/>
      <c r="E42" s="447"/>
      <c r="F42" s="447"/>
      <c r="G42" s="447"/>
      <c r="H42" s="447"/>
      <c r="I42" s="447"/>
      <c r="J42" s="447"/>
      <c r="K42" s="447"/>
      <c r="L42" s="447"/>
      <c r="M42" s="447"/>
      <c r="N42" s="422"/>
      <c r="O42" s="422"/>
      <c r="P42" s="422"/>
      <c r="Q42" s="422"/>
      <c r="R42" s="422"/>
      <c r="S42" s="422"/>
      <c r="T42" s="422"/>
      <c r="U42" s="422"/>
    </row>
    <row r="43" spans="1:21" s="88" customFormat="1" ht="12.75" customHeight="1">
      <c r="A43" s="422"/>
      <c r="B43" s="422"/>
      <c r="C43" s="422"/>
      <c r="D43" s="422"/>
      <c r="E43" s="422"/>
      <c r="F43" s="422"/>
      <c r="G43" s="422"/>
      <c r="H43" s="422"/>
      <c r="I43" s="422"/>
      <c r="J43" s="422"/>
      <c r="K43" s="422"/>
      <c r="L43" s="422"/>
      <c r="M43" s="422"/>
      <c r="N43" s="422"/>
      <c r="O43" s="422"/>
      <c r="P43" s="422"/>
      <c r="Q43" s="422"/>
      <c r="R43" s="422"/>
      <c r="S43" s="422"/>
      <c r="T43" s="422"/>
      <c r="U43" s="422"/>
    </row>
  </sheetData>
  <mergeCells count="2">
    <mergeCell ref="A41:M41"/>
    <mergeCell ref="A42:M4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00DB-2504-465E-A2C6-D716F6885DF9}">
  <dimension ref="A2:F13"/>
  <sheetViews>
    <sheetView showGridLines="0" zoomScaleNormal="100" workbookViewId="0">
      <selection activeCell="E24" sqref="E24"/>
    </sheetView>
  </sheetViews>
  <sheetFormatPr defaultColWidth="11.42578125" defaultRowHeight="15"/>
  <cols>
    <col min="2" max="2" width="17.140625" customWidth="1"/>
    <col min="3" max="3" width="17.5703125" customWidth="1"/>
    <col min="4" max="4" width="20.85546875" customWidth="1"/>
    <col min="5" max="5" width="21.140625" customWidth="1"/>
    <col min="6" max="6" width="19.5703125" customWidth="1"/>
  </cols>
  <sheetData>
    <row r="2" spans="1:6" s="89" customFormat="1">
      <c r="A2" s="81" t="s">
        <v>998</v>
      </c>
      <c r="B2" s="81"/>
      <c r="C2" s="81"/>
    </row>
    <row r="3" spans="1:6" s="89" customFormat="1" ht="15.75" thickBot="1">
      <c r="A3" s="99"/>
      <c r="B3" s="99"/>
      <c r="C3" s="99"/>
      <c r="D3" s="110"/>
      <c r="E3" s="110"/>
      <c r="F3" s="110"/>
    </row>
    <row r="4" spans="1:6" ht="60.75" thickBot="1">
      <c r="A4" s="95" t="s">
        <v>304</v>
      </c>
      <c r="B4" s="95" t="s">
        <v>305</v>
      </c>
      <c r="C4" s="95" t="s">
        <v>306</v>
      </c>
      <c r="D4" s="95" t="s">
        <v>307</v>
      </c>
      <c r="E4" s="95" t="s">
        <v>308</v>
      </c>
      <c r="F4" s="95" t="s">
        <v>309</v>
      </c>
    </row>
    <row r="5" spans="1:6">
      <c r="A5" s="15" t="s">
        <v>310</v>
      </c>
      <c r="B5" s="111">
        <v>4.4899999999999904</v>
      </c>
      <c r="C5" s="111">
        <v>5.7533333333333303</v>
      </c>
      <c r="D5" s="111"/>
      <c r="E5" s="111">
        <v>2.76</v>
      </c>
      <c r="F5" s="111">
        <v>3.46</v>
      </c>
    </row>
    <row r="6" spans="1:6">
      <c r="A6" s="15" t="s">
        <v>311</v>
      </c>
      <c r="B6" s="111">
        <v>12.011666666666599</v>
      </c>
      <c r="C6" s="111">
        <v>12.74</v>
      </c>
      <c r="D6" s="111"/>
      <c r="E6" s="111">
        <v>19.66</v>
      </c>
      <c r="F6" s="111">
        <v>7.0949999999999998</v>
      </c>
    </row>
    <row r="7" spans="1:6">
      <c r="A7" s="15" t="s">
        <v>312</v>
      </c>
      <c r="B7" s="111">
        <v>19.676666666666598</v>
      </c>
      <c r="C7" s="111">
        <v>21.073333333333299</v>
      </c>
      <c r="D7" s="111"/>
      <c r="E7" s="111">
        <v>27.48</v>
      </c>
      <c r="F7" s="111">
        <v>13.68</v>
      </c>
    </row>
    <row r="8" spans="1:6">
      <c r="A8" s="15" t="s">
        <v>313</v>
      </c>
      <c r="B8" s="111">
        <v>21.88</v>
      </c>
      <c r="C8" s="111">
        <v>25.48</v>
      </c>
      <c r="D8" s="111"/>
      <c r="E8" s="111">
        <v>27.48</v>
      </c>
      <c r="F8" s="111">
        <v>13.68</v>
      </c>
    </row>
    <row r="9" spans="1:6">
      <c r="A9" s="15" t="s">
        <v>314</v>
      </c>
      <c r="B9" s="111">
        <v>31.506875000000001</v>
      </c>
      <c r="C9" s="111">
        <v>39.265000000000001</v>
      </c>
      <c r="D9" s="111">
        <v>17.190000000000001</v>
      </c>
      <c r="E9" s="111">
        <v>34.907142857142802</v>
      </c>
      <c r="F9" s="111">
        <v>21.377500000000001</v>
      </c>
    </row>
    <row r="10" spans="1:6">
      <c r="A10" s="15" t="s">
        <v>315</v>
      </c>
      <c r="B10" s="111">
        <v>31.805</v>
      </c>
      <c r="C10" s="111">
        <v>46.41</v>
      </c>
      <c r="D10" s="111">
        <v>15.376666666666599</v>
      </c>
      <c r="E10" s="111">
        <v>35.202999999999903</v>
      </c>
      <c r="F10" s="111">
        <v>30.117999999999999</v>
      </c>
    </row>
    <row r="11" spans="1:6" ht="15.75" thickBot="1">
      <c r="A11" s="57" t="s">
        <v>316</v>
      </c>
      <c r="B11" s="112">
        <v>35.698461538461501</v>
      </c>
      <c r="C11" s="112">
        <v>54.291999999999902</v>
      </c>
      <c r="D11" s="112">
        <v>18.97</v>
      </c>
      <c r="E11" s="112">
        <v>38.905999999999999</v>
      </c>
      <c r="F11" s="112">
        <v>30.763999999999999</v>
      </c>
    </row>
    <row r="13" spans="1:6">
      <c r="A13" s="15" t="s">
        <v>805</v>
      </c>
      <c r="B13" s="15"/>
      <c r="C13" s="15"/>
      <c r="D13" s="15"/>
      <c r="E13" s="15"/>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A217-FC8A-4DD3-9B82-1F37EEF59BBE}">
  <dimension ref="A2:A30"/>
  <sheetViews>
    <sheetView showGridLines="0" topLeftCell="A4" zoomScaleNormal="100" workbookViewId="0">
      <selection activeCell="J33" sqref="J33"/>
    </sheetView>
  </sheetViews>
  <sheetFormatPr defaultRowHeight="15"/>
  <sheetData>
    <row r="2" spans="1:1" s="89" customFormat="1">
      <c r="A2" s="81" t="s">
        <v>995</v>
      </c>
    </row>
    <row r="29" spans="1:1" s="88" customFormat="1">
      <c r="A29" s="15" t="s">
        <v>997</v>
      </c>
    </row>
    <row r="30" spans="1:1" s="88" customFormat="1">
      <c r="A30" s="81" t="s">
        <v>996</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71081-E7CE-49E4-92A4-29366F77DF62}">
  <dimension ref="A2:J20"/>
  <sheetViews>
    <sheetView showGridLines="0" topLeftCell="A3" zoomScale="115" zoomScaleNormal="115" workbookViewId="0">
      <selection activeCell="I19" sqref="I19"/>
    </sheetView>
  </sheetViews>
  <sheetFormatPr defaultRowHeight="15"/>
  <cols>
    <col min="1" max="1" width="8.7109375" style="17"/>
    <col min="2" max="2" width="46.140625" style="3" customWidth="1"/>
    <col min="3" max="10" width="9.140625" style="3"/>
  </cols>
  <sheetData>
    <row r="2" spans="1:10" s="18" customFormat="1">
      <c r="A2" s="81" t="s">
        <v>760</v>
      </c>
      <c r="B2" s="81"/>
      <c r="C2" s="56"/>
      <c r="D2" s="56"/>
      <c r="E2" s="56"/>
      <c r="F2" s="56"/>
      <c r="G2" s="56"/>
      <c r="H2" s="56"/>
      <c r="I2" s="26"/>
      <c r="J2" s="26"/>
    </row>
    <row r="3" spans="1:10" s="18" customFormat="1" ht="15.75" thickBot="1">
      <c r="A3" s="99"/>
      <c r="B3" s="99"/>
      <c r="C3" s="56"/>
      <c r="D3" s="56"/>
      <c r="E3" s="56"/>
      <c r="F3" s="56"/>
      <c r="G3" s="56"/>
      <c r="H3" s="56"/>
      <c r="I3" s="26"/>
      <c r="J3" s="26"/>
    </row>
    <row r="4" spans="1:10" ht="70.5" customHeight="1" thickBot="1">
      <c r="A4" s="120" t="s">
        <v>44</v>
      </c>
      <c r="B4" s="78" t="s">
        <v>993</v>
      </c>
    </row>
    <row r="5" spans="1:10">
      <c r="A5" s="17">
        <v>2020</v>
      </c>
      <c r="B5" s="17">
        <v>2.0499999999999998</v>
      </c>
    </row>
    <row r="6" spans="1:10">
      <c r="A6" s="17">
        <v>2021</v>
      </c>
      <c r="B6" s="17">
        <v>1.99</v>
      </c>
    </row>
    <row r="7" spans="1:10">
      <c r="A7" s="17">
        <v>2022</v>
      </c>
      <c r="B7" s="17">
        <v>3.46</v>
      </c>
    </row>
    <row r="8" spans="1:10">
      <c r="A8" s="17">
        <v>2023</v>
      </c>
      <c r="B8" s="17">
        <v>2.99</v>
      </c>
    </row>
    <row r="9" spans="1:10">
      <c r="A9" s="17">
        <v>2024</v>
      </c>
      <c r="B9" s="17">
        <v>3.57</v>
      </c>
    </row>
    <row r="10" spans="1:10" ht="15.75" thickBot="1">
      <c r="A10" s="76">
        <v>2025</v>
      </c>
      <c r="B10" s="76">
        <v>3.99</v>
      </c>
    </row>
    <row r="11" spans="1:10">
      <c r="B11" s="17"/>
    </row>
    <row r="12" spans="1:10" s="88" customFormat="1" ht="16.5" customHeight="1">
      <c r="A12" s="3" t="s">
        <v>994</v>
      </c>
      <c r="B12" s="3"/>
      <c r="C12" s="3"/>
      <c r="D12" s="3"/>
      <c r="E12" s="3"/>
      <c r="F12" s="3"/>
      <c r="G12" s="3"/>
      <c r="H12" s="3"/>
      <c r="I12" s="47"/>
      <c r="J12" s="47"/>
    </row>
    <row r="13" spans="1:10" s="88" customFormat="1" ht="76.5" customHeight="1">
      <c r="A13" s="448" t="s">
        <v>806</v>
      </c>
      <c r="B13" s="448"/>
      <c r="C13" s="448"/>
      <c r="D13" s="448"/>
      <c r="E13" s="448"/>
      <c r="F13" s="448"/>
      <c r="G13" s="3"/>
      <c r="H13" s="3"/>
      <c r="I13" s="47"/>
      <c r="J13" s="47"/>
    </row>
    <row r="19" spans="1:10" s="88" customFormat="1" ht="15" customHeight="1">
      <c r="A19" s="448"/>
      <c r="B19" s="448"/>
      <c r="C19" s="448"/>
      <c r="D19" s="448"/>
      <c r="E19" s="448"/>
      <c r="F19" s="3"/>
      <c r="G19" s="3"/>
      <c r="H19" s="3"/>
      <c r="I19" s="47"/>
      <c r="J19" s="47"/>
    </row>
    <row r="20" spans="1:10" s="88" customFormat="1" ht="53.1" customHeight="1">
      <c r="A20" s="448"/>
      <c r="B20" s="448"/>
      <c r="C20" s="448"/>
      <c r="D20" s="448"/>
      <c r="E20" s="448"/>
      <c r="F20" s="3"/>
      <c r="G20" s="3"/>
      <c r="H20" s="3"/>
      <c r="I20" s="47"/>
      <c r="J20" s="47"/>
    </row>
  </sheetData>
  <mergeCells count="2">
    <mergeCell ref="A19:E20"/>
    <mergeCell ref="A13:F13"/>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82DB-074E-4AA7-BAC0-5ED773E74AA5}">
  <dimension ref="A2:I13"/>
  <sheetViews>
    <sheetView showGridLines="0" zoomScale="115" zoomScaleNormal="115" workbookViewId="0">
      <selection activeCell="F19" sqref="F19"/>
    </sheetView>
  </sheetViews>
  <sheetFormatPr defaultRowHeight="15"/>
  <cols>
    <col min="1" max="1" width="8.7109375" style="17"/>
    <col min="2" max="2" width="30.42578125" style="3" customWidth="1"/>
    <col min="3" max="9" width="9.140625" style="3"/>
  </cols>
  <sheetData>
    <row r="2" spans="1:9" s="18" customFormat="1">
      <c r="A2" s="81" t="s">
        <v>761</v>
      </c>
      <c r="B2" s="81"/>
      <c r="C2" s="56"/>
      <c r="D2" s="56"/>
      <c r="E2" s="56"/>
      <c r="F2" s="56"/>
      <c r="G2" s="56"/>
      <c r="H2" s="56"/>
      <c r="I2" s="56"/>
    </row>
    <row r="3" spans="1:9" s="18" customFormat="1" ht="15.75" thickBot="1">
      <c r="A3" s="99"/>
      <c r="B3" s="99"/>
      <c r="C3" s="56"/>
      <c r="D3" s="56"/>
      <c r="E3" s="56"/>
      <c r="F3" s="56"/>
      <c r="G3" s="56"/>
      <c r="H3" s="56"/>
      <c r="I3" s="56"/>
    </row>
    <row r="4" spans="1:9" ht="54.95" customHeight="1" thickBot="1">
      <c r="A4" s="120" t="s">
        <v>44</v>
      </c>
      <c r="B4" s="78" t="s">
        <v>992</v>
      </c>
    </row>
    <row r="5" spans="1:9">
      <c r="A5" s="17">
        <v>2020</v>
      </c>
      <c r="B5" s="75">
        <v>0</v>
      </c>
    </row>
    <row r="6" spans="1:9">
      <c r="A6" s="17">
        <v>2021</v>
      </c>
      <c r="B6" s="75">
        <v>0.1</v>
      </c>
    </row>
    <row r="7" spans="1:9">
      <c r="A7" s="17">
        <v>2022</v>
      </c>
      <c r="B7" s="75">
        <v>0.63</v>
      </c>
    </row>
    <row r="8" spans="1:9">
      <c r="A8" s="17">
        <v>2023</v>
      </c>
      <c r="B8" s="75">
        <v>1.29</v>
      </c>
    </row>
    <row r="9" spans="1:9">
      <c r="A9" s="17">
        <v>2024</v>
      </c>
      <c r="B9" s="75">
        <v>3.17</v>
      </c>
    </row>
    <row r="10" spans="1:9" ht="15.75" thickBot="1">
      <c r="A10" s="76">
        <v>2025</v>
      </c>
      <c r="B10" s="77">
        <v>5.63</v>
      </c>
    </row>
    <row r="11" spans="1:9">
      <c r="B11" s="75"/>
    </row>
    <row r="12" spans="1:9" s="88" customFormat="1" ht="18.75" customHeight="1">
      <c r="A12" s="15" t="s">
        <v>991</v>
      </c>
      <c r="B12" s="15"/>
      <c r="C12" s="15"/>
      <c r="D12" s="15"/>
      <c r="E12" s="15"/>
      <c r="F12" s="3"/>
      <c r="G12" s="3"/>
      <c r="H12" s="3"/>
      <c r="I12" s="3"/>
    </row>
    <row r="13" spans="1:9" s="88" customFormat="1" ht="96.75" customHeight="1">
      <c r="A13" s="428" t="s">
        <v>807</v>
      </c>
      <c r="B13" s="428"/>
      <c r="C13" s="428"/>
      <c r="D13" s="428"/>
      <c r="E13" s="428"/>
      <c r="F13" s="428"/>
      <c r="G13" s="428"/>
      <c r="H13" s="3"/>
      <c r="I13" s="3"/>
    </row>
  </sheetData>
  <mergeCells count="1">
    <mergeCell ref="A13:G13"/>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122D-B94E-4EC4-9441-29447FC299CE}">
  <dimension ref="A2:F39"/>
  <sheetViews>
    <sheetView showGridLines="0" topLeftCell="A29" zoomScaleNormal="100" workbookViewId="0">
      <selection activeCell="E43" sqref="E43"/>
    </sheetView>
  </sheetViews>
  <sheetFormatPr defaultRowHeight="15"/>
  <cols>
    <col min="1" max="1" width="12.5703125" style="17" customWidth="1"/>
    <col min="2" max="2" width="24.28515625" style="3" customWidth="1"/>
    <col min="3" max="3" width="17.42578125" style="3" customWidth="1"/>
  </cols>
  <sheetData>
    <row r="2" spans="1:3" s="18" customFormat="1">
      <c r="A2" s="81" t="s">
        <v>990</v>
      </c>
      <c r="B2" s="56"/>
      <c r="C2" s="56"/>
    </row>
    <row r="3" spans="1:3" s="18" customFormat="1" ht="15.75" thickBot="1">
      <c r="A3" s="70"/>
      <c r="B3" s="66"/>
      <c r="C3" s="66"/>
    </row>
    <row r="4" spans="1:3" ht="31.5" customHeight="1" thickBot="1">
      <c r="A4" s="93" t="s">
        <v>44</v>
      </c>
      <c r="B4" s="95" t="s">
        <v>41</v>
      </c>
      <c r="C4" s="95" t="s">
        <v>808</v>
      </c>
    </row>
    <row r="5" spans="1:3">
      <c r="A5" s="17">
        <v>1990</v>
      </c>
      <c r="B5" s="51">
        <v>26.711945289160401</v>
      </c>
      <c r="C5" s="51">
        <v>19.815452730778901</v>
      </c>
    </row>
    <row r="6" spans="1:3">
      <c r="A6" s="17">
        <v>1991</v>
      </c>
      <c r="B6" s="51">
        <v>26.615779195817201</v>
      </c>
      <c r="C6" s="51">
        <v>19.692610442801701</v>
      </c>
    </row>
    <row r="7" spans="1:3">
      <c r="A7" s="17">
        <v>1992</v>
      </c>
      <c r="B7" s="51">
        <v>26.5150321216416</v>
      </c>
      <c r="C7" s="51">
        <v>19.5576086379385</v>
      </c>
    </row>
    <row r="8" spans="1:3">
      <c r="A8" s="17">
        <v>1993</v>
      </c>
      <c r="B8" s="51">
        <v>26.4109890622058</v>
      </c>
      <c r="C8" s="51">
        <v>19.413630409569102</v>
      </c>
    </row>
    <row r="9" spans="1:3">
      <c r="A9" s="17">
        <v>1994</v>
      </c>
      <c r="B9" s="51">
        <v>26.304281200081899</v>
      </c>
      <c r="C9" s="51">
        <v>19.262597427691801</v>
      </c>
    </row>
    <row r="10" spans="1:3">
      <c r="A10" s="17">
        <v>1995</v>
      </c>
      <c r="B10" s="51">
        <v>26.1951269351813</v>
      </c>
      <c r="C10" s="51">
        <v>19.106926823084901</v>
      </c>
    </row>
    <row r="11" spans="1:3">
      <c r="A11" s="17">
        <v>1996</v>
      </c>
      <c r="B11" s="51">
        <v>26.0958406160889</v>
      </c>
      <c r="C11" s="51">
        <v>18.937927847560601</v>
      </c>
    </row>
    <row r="12" spans="1:3">
      <c r="A12" s="17">
        <v>1997</v>
      </c>
      <c r="B12" s="51">
        <v>26.006933014473301</v>
      </c>
      <c r="C12" s="51">
        <v>18.7526150938649</v>
      </c>
    </row>
    <row r="13" spans="1:3">
      <c r="A13" s="17">
        <v>1998</v>
      </c>
      <c r="B13" s="51">
        <v>25.9082492925465</v>
      </c>
      <c r="C13" s="51">
        <v>18.561792464587398</v>
      </c>
    </row>
    <row r="14" spans="1:3">
      <c r="A14" s="17">
        <v>1999</v>
      </c>
      <c r="B14" s="51">
        <v>25.779566045912102</v>
      </c>
      <c r="C14" s="51">
        <v>18.374997580094501</v>
      </c>
    </row>
    <row r="15" spans="1:3">
      <c r="A15" s="17">
        <v>2000</v>
      </c>
      <c r="B15" s="51">
        <v>25.601350949424202</v>
      </c>
      <c r="C15" s="51">
        <v>18.197920202279899</v>
      </c>
    </row>
    <row r="16" spans="1:3">
      <c r="A16" s="17">
        <v>2001</v>
      </c>
      <c r="B16" s="51">
        <v>25.267466872382599</v>
      </c>
      <c r="C16" s="51">
        <v>17.967107273485102</v>
      </c>
    </row>
    <row r="17" spans="1:3">
      <c r="A17" s="17">
        <v>2002</v>
      </c>
      <c r="B17" s="51">
        <v>24.7468824804345</v>
      </c>
      <c r="C17" s="51">
        <v>17.636378955569601</v>
      </c>
    </row>
    <row r="18" spans="1:3">
      <c r="A18" s="17">
        <v>2003</v>
      </c>
      <c r="B18" s="51">
        <v>24.132331297253501</v>
      </c>
      <c r="C18" s="51">
        <v>17.253604404897501</v>
      </c>
    </row>
    <row r="19" spans="1:3">
      <c r="A19" s="17">
        <v>2004</v>
      </c>
      <c r="B19" s="51">
        <v>23.516466171155301</v>
      </c>
      <c r="C19" s="51">
        <v>16.864765574037499</v>
      </c>
    </row>
    <row r="20" spans="1:3">
      <c r="A20" s="17">
        <v>2005</v>
      </c>
      <c r="B20" s="51">
        <v>22.9915430914902</v>
      </c>
      <c r="C20" s="51">
        <v>16.5165387072112</v>
      </c>
    </row>
    <row r="21" spans="1:3">
      <c r="A21" s="17">
        <v>2006</v>
      </c>
      <c r="B21" s="51">
        <v>22.2976223570532</v>
      </c>
      <c r="C21" s="51">
        <v>16.1421289226212</v>
      </c>
    </row>
    <row r="22" spans="1:3">
      <c r="A22" s="17">
        <v>2007</v>
      </c>
      <c r="B22" s="51">
        <v>21.277005008745299</v>
      </c>
      <c r="C22" s="51">
        <v>15.6952583351851</v>
      </c>
    </row>
    <row r="23" spans="1:3">
      <c r="A23" s="17">
        <v>2008</v>
      </c>
      <c r="B23" s="51">
        <v>20.174004075764401</v>
      </c>
      <c r="C23" s="51">
        <v>15.268830806401199</v>
      </c>
    </row>
    <row r="24" spans="1:3">
      <c r="A24" s="17">
        <v>2009</v>
      </c>
      <c r="B24" s="51">
        <v>19.233363359821698</v>
      </c>
      <c r="C24" s="51">
        <v>14.9433530406478</v>
      </c>
    </row>
    <row r="25" spans="1:3">
      <c r="A25" s="17">
        <v>2010</v>
      </c>
      <c r="B25" s="51">
        <v>18.699746658931101</v>
      </c>
      <c r="C25" s="51">
        <v>14.801572172437799</v>
      </c>
    </row>
    <row r="26" spans="1:3">
      <c r="A26" s="17">
        <v>2011</v>
      </c>
      <c r="B26" s="51">
        <v>19.678683358293998</v>
      </c>
      <c r="C26" s="51">
        <v>15.4367232093997</v>
      </c>
    </row>
    <row r="27" spans="1:3">
      <c r="A27" s="17">
        <v>2012</v>
      </c>
      <c r="B27" s="51">
        <v>18.480185827442501</v>
      </c>
      <c r="C27" s="51">
        <v>14.4422288766953</v>
      </c>
    </row>
    <row r="28" spans="1:3">
      <c r="A28" s="17">
        <v>2013</v>
      </c>
      <c r="B28" s="51">
        <v>18.619562265203701</v>
      </c>
      <c r="C28" s="51">
        <v>14.459363331403701</v>
      </c>
    </row>
    <row r="29" spans="1:3">
      <c r="A29" s="17">
        <v>2014</v>
      </c>
      <c r="B29" s="51">
        <v>18.193407463669899</v>
      </c>
      <c r="C29" s="51">
        <v>14.008659902406301</v>
      </c>
    </row>
    <row r="30" spans="1:3">
      <c r="A30" s="17">
        <v>2015</v>
      </c>
      <c r="B30" s="51">
        <v>17.827866802713899</v>
      </c>
      <c r="C30" s="51">
        <v>13.8881671718144</v>
      </c>
    </row>
    <row r="31" spans="1:3">
      <c r="A31" s="17">
        <v>2016</v>
      </c>
      <c r="B31" s="51">
        <v>17.4280992975449</v>
      </c>
      <c r="C31" s="51">
        <v>13.167436790438201</v>
      </c>
    </row>
    <row r="32" spans="1:3">
      <c r="A32" s="17">
        <v>2017</v>
      </c>
      <c r="B32" s="51">
        <v>17.200131320758299</v>
      </c>
      <c r="C32" s="51">
        <v>13.2169830118644</v>
      </c>
    </row>
    <row r="33" spans="1:6">
      <c r="A33" s="17">
        <v>2018</v>
      </c>
      <c r="B33" s="51">
        <v>16.4492061507637</v>
      </c>
      <c r="C33" s="51">
        <v>13.0757295843327</v>
      </c>
      <c r="D33" s="19"/>
    </row>
    <row r="34" spans="1:6">
      <c r="A34" s="17">
        <v>2019</v>
      </c>
      <c r="B34" s="51">
        <v>15.6088004621928</v>
      </c>
      <c r="C34" s="51">
        <v>12.297421228256299</v>
      </c>
      <c r="D34" s="19"/>
    </row>
    <row r="35" spans="1:6" ht="15.75" thickBot="1">
      <c r="A35" s="76">
        <v>2020</v>
      </c>
      <c r="B35" s="52">
        <v>15.642998283168</v>
      </c>
      <c r="C35" s="52">
        <v>12.228691730235999</v>
      </c>
      <c r="D35" s="19"/>
    </row>
    <row r="36" spans="1:6">
      <c r="D36" s="19"/>
    </row>
    <row r="37" spans="1:6">
      <c r="D37" s="19"/>
    </row>
    <row r="38" spans="1:6" s="88" customFormat="1" ht="12.75">
      <c r="A38" s="449" t="s">
        <v>809</v>
      </c>
      <c r="B38" s="449"/>
      <c r="C38" s="449"/>
      <c r="D38" s="449"/>
      <c r="E38" s="449"/>
      <c r="F38" s="449"/>
    </row>
    <row r="39" spans="1:6">
      <c r="A39" s="449"/>
      <c r="B39" s="449"/>
      <c r="C39" s="449"/>
      <c r="D39" s="449"/>
      <c r="E39" s="449"/>
      <c r="F39" s="449"/>
    </row>
  </sheetData>
  <mergeCells count="1">
    <mergeCell ref="A38:F3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7192-5F05-4568-88C1-7013E49E25B9}">
  <dimension ref="A2:G14"/>
  <sheetViews>
    <sheetView showGridLines="0" zoomScale="115" zoomScaleNormal="115" workbookViewId="0">
      <selection activeCell="H19" sqref="H19"/>
    </sheetView>
  </sheetViews>
  <sheetFormatPr defaultRowHeight="15"/>
  <cols>
    <col min="1" max="1" width="16.42578125" customWidth="1"/>
    <col min="2" max="2" width="17.140625" customWidth="1"/>
    <col min="3" max="3" width="12.5703125" customWidth="1"/>
    <col min="6" max="6" width="8.7109375" style="5"/>
  </cols>
  <sheetData>
    <row r="2" spans="1:7" s="18" customFormat="1">
      <c r="A2" s="81" t="s">
        <v>1029</v>
      </c>
      <c r="B2" s="74"/>
      <c r="C2" s="56"/>
      <c r="D2" s="89"/>
      <c r="E2" s="89"/>
      <c r="F2" s="113"/>
    </row>
    <row r="3" spans="1:7" s="18" customFormat="1" ht="15.75" thickBot="1">
      <c r="A3" s="70"/>
      <c r="B3" s="99"/>
      <c r="C3" s="66"/>
      <c r="D3" s="89"/>
      <c r="E3" s="89"/>
      <c r="F3" s="113"/>
    </row>
    <row r="4" spans="1:7" s="172" customFormat="1" ht="34.5" customHeight="1" thickBot="1">
      <c r="A4" s="171" t="s">
        <v>988</v>
      </c>
      <c r="B4" s="174" t="s">
        <v>987</v>
      </c>
      <c r="C4" s="174" t="s">
        <v>1</v>
      </c>
      <c r="F4" s="173"/>
    </row>
    <row r="5" spans="1:7" ht="15" customHeight="1">
      <c r="A5" s="114" t="s">
        <v>317</v>
      </c>
      <c r="B5" s="115">
        <f>$B$12*C5</f>
        <v>10410.233999999999</v>
      </c>
      <c r="C5" s="116">
        <v>0.58199999999999996</v>
      </c>
    </row>
    <row r="6" spans="1:7">
      <c r="A6" s="3" t="s">
        <v>318</v>
      </c>
      <c r="B6" s="117">
        <f t="shared" ref="B6:B11" si="0">$B$12*C6</f>
        <v>2539.9539999999997</v>
      </c>
      <c r="C6" s="118">
        <v>0.14199999999999999</v>
      </c>
    </row>
    <row r="7" spans="1:7">
      <c r="A7" s="3" t="s">
        <v>319</v>
      </c>
      <c r="B7" s="117">
        <f t="shared" si="0"/>
        <v>1752.9260000000002</v>
      </c>
      <c r="C7" s="118">
        <v>9.8000000000000004E-2</v>
      </c>
    </row>
    <row r="8" spans="1:7">
      <c r="A8" s="3" t="s">
        <v>320</v>
      </c>
      <c r="B8" s="117">
        <f t="shared" si="0"/>
        <v>894.35</v>
      </c>
      <c r="C8" s="118">
        <v>0.05</v>
      </c>
    </row>
    <row r="9" spans="1:7">
      <c r="A9" s="3" t="s">
        <v>321</v>
      </c>
      <c r="B9" s="117">
        <f t="shared" si="0"/>
        <v>661.81899999999996</v>
      </c>
      <c r="C9" s="118">
        <v>3.6999999999999998E-2</v>
      </c>
    </row>
    <row r="10" spans="1:7">
      <c r="A10" s="3" t="s">
        <v>322</v>
      </c>
      <c r="B10" s="117">
        <f t="shared" si="0"/>
        <v>608.15800000000002</v>
      </c>
      <c r="C10" s="118">
        <v>3.4000000000000002E-2</v>
      </c>
    </row>
    <row r="11" spans="1:7">
      <c r="A11" s="3" t="s">
        <v>323</v>
      </c>
      <c r="B11" s="117">
        <f t="shared" si="0"/>
        <v>1019.5590000000001</v>
      </c>
      <c r="C11" s="118">
        <v>5.7000000000000002E-2</v>
      </c>
    </row>
    <row r="12" spans="1:7" ht="15.75" thickBot="1">
      <c r="A12" s="46" t="s">
        <v>181</v>
      </c>
      <c r="B12" s="119">
        <v>17887</v>
      </c>
      <c r="C12" s="67">
        <v>1</v>
      </c>
    </row>
    <row r="13" spans="1:7">
      <c r="A13" s="3"/>
      <c r="B13" s="3"/>
      <c r="C13" s="3"/>
    </row>
    <row r="14" spans="1:7" s="403" customFormat="1" ht="48" customHeight="1">
      <c r="A14" s="450" t="s">
        <v>989</v>
      </c>
      <c r="B14" s="450"/>
      <c r="C14" s="450"/>
      <c r="D14" s="450"/>
      <c r="E14" s="450"/>
      <c r="F14" s="450"/>
      <c r="G14" s="450"/>
    </row>
  </sheetData>
  <mergeCells count="1">
    <mergeCell ref="A14:G1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6AE83-E3ED-4C1F-87DD-9EE781484435}">
  <dimension ref="A2:J20"/>
  <sheetViews>
    <sheetView showGridLines="0" zoomScale="115" zoomScaleNormal="115" workbookViewId="0">
      <selection activeCell="M12" sqref="M12"/>
    </sheetView>
  </sheetViews>
  <sheetFormatPr defaultRowHeight="15"/>
  <cols>
    <col min="1" max="1" width="16.42578125" style="3" customWidth="1"/>
    <col min="2" max="2" width="17.140625" style="3" customWidth="1"/>
    <col min="3" max="3" width="12.5703125" style="3" customWidth="1"/>
    <col min="4" max="5" width="9.140625" style="3"/>
    <col min="6" max="6" width="9.140625" style="15"/>
    <col min="7" max="10" width="9.140625" style="3"/>
  </cols>
  <sheetData>
    <row r="2" spans="1:1" s="18" customFormat="1">
      <c r="A2" s="81" t="s">
        <v>986</v>
      </c>
    </row>
    <row r="19" spans="1:8" ht="17.25" customHeight="1">
      <c r="A19" s="408" t="s">
        <v>984</v>
      </c>
      <c r="B19" s="376"/>
      <c r="C19" s="376"/>
      <c r="F19" s="3"/>
    </row>
    <row r="20" spans="1:8" ht="30.75" customHeight="1">
      <c r="A20" s="451" t="s">
        <v>985</v>
      </c>
      <c r="B20" s="451"/>
      <c r="C20" s="451"/>
      <c r="D20" s="451"/>
      <c r="E20" s="451"/>
      <c r="F20" s="451"/>
      <c r="G20" s="451"/>
      <c r="H20" s="451"/>
    </row>
  </sheetData>
  <mergeCells count="1">
    <mergeCell ref="A20:H20"/>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BA89B-9E3B-458B-861F-C5F8DBA094BB}">
  <dimension ref="A1"/>
  <sheetViews>
    <sheetView view="pageBreakPreview" zoomScale="60" zoomScaleNormal="100" workbookViewId="0">
      <selection activeCell="N42" sqref="N42"/>
    </sheetView>
  </sheetViews>
  <sheetFormatPr defaultRowHeight="15"/>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CBA1-0FCF-41BA-9238-C6039E05953C}">
  <dimension ref="A2:H156"/>
  <sheetViews>
    <sheetView showGridLines="0" topLeftCell="A9" zoomScale="85" zoomScaleNormal="85" workbookViewId="0">
      <selection activeCell="I39" sqref="I39"/>
    </sheetView>
  </sheetViews>
  <sheetFormatPr defaultColWidth="8.7109375" defaultRowHeight="15"/>
  <cols>
    <col min="1" max="1" width="31.28515625" style="122" customWidth="1" collapsed="1"/>
    <col min="2" max="2" width="18.42578125" style="122" customWidth="1" collapsed="1"/>
    <col min="3" max="3" width="23.42578125" style="122" customWidth="1" collapsed="1"/>
    <col min="4" max="4" width="29.7109375" style="122" customWidth="1" collapsed="1"/>
    <col min="5" max="5" width="18.42578125" style="122" customWidth="1" collapsed="1"/>
    <col min="6" max="6" width="29.140625" style="123" customWidth="1"/>
    <col min="7" max="7" width="18.42578125" style="22" customWidth="1"/>
    <col min="8" max="8" width="18.42578125" style="122" customWidth="1"/>
    <col min="9" max="10" width="18.42578125" style="22" customWidth="1"/>
    <col min="11" max="16384" width="8.7109375" style="22"/>
  </cols>
  <sheetData>
    <row r="2" spans="1:6" s="18" customFormat="1">
      <c r="A2" s="81" t="s">
        <v>980</v>
      </c>
      <c r="B2" s="74"/>
      <c r="C2" s="56"/>
      <c r="D2" s="105"/>
      <c r="E2" s="105"/>
      <c r="F2" s="124"/>
    </row>
    <row r="3" spans="1:6" s="18" customFormat="1" ht="15.75" thickBot="1">
      <c r="A3" s="70"/>
      <c r="B3" s="99"/>
      <c r="C3" s="66"/>
      <c r="D3" s="125"/>
      <c r="E3" s="125"/>
      <c r="F3" s="126"/>
    </row>
    <row r="4" spans="1:6" ht="15.75" thickBot="1">
      <c r="A4" s="453" t="s">
        <v>324</v>
      </c>
      <c r="B4" s="453" t="s">
        <v>325</v>
      </c>
      <c r="C4" s="452" t="s">
        <v>326</v>
      </c>
      <c r="D4" s="452"/>
      <c r="E4" s="452"/>
      <c r="F4" s="127"/>
    </row>
    <row r="5" spans="1:6" ht="15.75" thickBot="1">
      <c r="A5" s="454"/>
      <c r="B5" s="454"/>
      <c r="C5" s="129" t="s">
        <v>327</v>
      </c>
      <c r="D5" s="129" t="s">
        <v>328</v>
      </c>
      <c r="E5" s="129" t="s">
        <v>329</v>
      </c>
      <c r="F5" s="128" t="s">
        <v>981</v>
      </c>
    </row>
    <row r="6" spans="1:6">
      <c r="A6" s="130" t="s">
        <v>41</v>
      </c>
      <c r="B6" s="130" t="s">
        <v>330</v>
      </c>
      <c r="C6" s="131">
        <v>69244760</v>
      </c>
      <c r="D6" s="131">
        <v>93656876.5</v>
      </c>
      <c r="E6" s="131">
        <v>5434209.5</v>
      </c>
      <c r="F6" s="132">
        <f>D6/(C6+D6+E6)</f>
        <v>0.55636917938440755</v>
      </c>
    </row>
    <row r="7" spans="1:6">
      <c r="A7" s="130" t="s">
        <v>41</v>
      </c>
      <c r="B7" s="130" t="s">
        <v>331</v>
      </c>
      <c r="C7" s="131">
        <v>71381090</v>
      </c>
      <c r="D7" s="131">
        <v>95845452.5</v>
      </c>
      <c r="E7" s="131">
        <v>5556600.5</v>
      </c>
      <c r="F7" s="132">
        <f t="shared" ref="F7:F37" si="0">D7/(C7+D7+E7)</f>
        <v>0.55471529708196132</v>
      </c>
    </row>
    <row r="8" spans="1:6">
      <c r="A8" s="130" t="s">
        <v>41</v>
      </c>
      <c r="B8" s="130" t="s">
        <v>332</v>
      </c>
      <c r="C8" s="131">
        <v>73595580</v>
      </c>
      <c r="D8" s="131">
        <v>98051359.5</v>
      </c>
      <c r="E8" s="131">
        <v>5707183.5</v>
      </c>
      <c r="F8" s="132">
        <f t="shared" si="0"/>
        <v>0.55285638609033072</v>
      </c>
    </row>
    <row r="9" spans="1:6">
      <c r="A9" s="130" t="s">
        <v>41</v>
      </c>
      <c r="B9" s="130" t="s">
        <v>333</v>
      </c>
      <c r="C9" s="131">
        <v>75896706.5</v>
      </c>
      <c r="D9" s="131">
        <v>100287046</v>
      </c>
      <c r="E9" s="131">
        <v>5872528</v>
      </c>
      <c r="F9" s="132">
        <f t="shared" si="0"/>
        <v>0.55085738170949838</v>
      </c>
    </row>
    <row r="10" spans="1:6">
      <c r="A10" s="130" t="s">
        <v>41</v>
      </c>
      <c r="B10" s="130" t="s">
        <v>334</v>
      </c>
      <c r="C10" s="131">
        <v>78285407.5</v>
      </c>
      <c r="D10" s="131">
        <v>102576952.5</v>
      </c>
      <c r="E10" s="131">
        <v>6047799.5</v>
      </c>
      <c r="F10" s="132">
        <f t="shared" si="0"/>
        <v>0.54880351487795931</v>
      </c>
    </row>
    <row r="11" spans="1:6">
      <c r="A11" s="130" t="s">
        <v>41</v>
      </c>
      <c r="B11" s="130" t="s">
        <v>335</v>
      </c>
      <c r="C11" s="131">
        <v>80772086</v>
      </c>
      <c r="D11" s="131">
        <v>104933621.5</v>
      </c>
      <c r="E11" s="131">
        <v>6230703</v>
      </c>
      <c r="F11" s="132">
        <f t="shared" si="0"/>
        <v>0.54671034654990591</v>
      </c>
    </row>
    <row r="12" spans="1:6">
      <c r="A12" s="130" t="s">
        <v>41</v>
      </c>
      <c r="B12" s="130" t="s">
        <v>336</v>
      </c>
      <c r="C12" s="131">
        <v>83347655</v>
      </c>
      <c r="D12" s="131">
        <v>107367436</v>
      </c>
      <c r="E12" s="131">
        <v>6421538.5</v>
      </c>
      <c r="F12" s="132">
        <f t="shared" si="0"/>
        <v>0.54463463371732246</v>
      </c>
    </row>
    <row r="13" spans="1:6">
      <c r="A13" s="130" t="s">
        <v>41</v>
      </c>
      <c r="B13" s="130" t="s">
        <v>337</v>
      </c>
      <c r="C13" s="131">
        <v>86014121.5</v>
      </c>
      <c r="D13" s="131">
        <v>109888074.5</v>
      </c>
      <c r="E13" s="131">
        <v>6617489</v>
      </c>
      <c r="F13" s="132">
        <f t="shared" si="0"/>
        <v>0.54260441151683603</v>
      </c>
    </row>
    <row r="14" spans="1:6">
      <c r="A14" s="130" t="s">
        <v>41</v>
      </c>
      <c r="B14" s="130" t="s">
        <v>338</v>
      </c>
      <c r="C14" s="131">
        <v>88756911</v>
      </c>
      <c r="D14" s="131">
        <v>112471556</v>
      </c>
      <c r="E14" s="131">
        <v>6820963</v>
      </c>
      <c r="F14" s="132">
        <f t="shared" si="0"/>
        <v>0.54060016410523215</v>
      </c>
    </row>
    <row r="15" spans="1:6">
      <c r="A15" s="130" t="s">
        <v>41</v>
      </c>
      <c r="B15" s="130" t="s">
        <v>339</v>
      </c>
      <c r="C15" s="131">
        <v>91587431</v>
      </c>
      <c r="D15" s="131">
        <v>115155537</v>
      </c>
      <c r="E15" s="131">
        <v>7035372</v>
      </c>
      <c r="F15" s="132">
        <f t="shared" si="0"/>
        <v>0.53866793520802903</v>
      </c>
    </row>
    <row r="16" spans="1:6">
      <c r="A16" s="130" t="s">
        <v>41</v>
      </c>
      <c r="B16" s="130" t="s">
        <v>340</v>
      </c>
      <c r="C16" s="131">
        <v>94519513.5</v>
      </c>
      <c r="D16" s="131">
        <v>117972786</v>
      </c>
      <c r="E16" s="131">
        <v>7261861</v>
      </c>
      <c r="F16" s="132">
        <f t="shared" si="0"/>
        <v>0.53683982925092333</v>
      </c>
    </row>
    <row r="17" spans="1:6">
      <c r="A17" s="130" t="s">
        <v>41</v>
      </c>
      <c r="B17" s="130" t="s">
        <v>341</v>
      </c>
      <c r="C17" s="131">
        <v>97502382.5</v>
      </c>
      <c r="D17" s="131">
        <v>120913861</v>
      </c>
      <c r="E17" s="131">
        <v>7511254</v>
      </c>
      <c r="F17" s="132">
        <f t="shared" si="0"/>
        <v>0.53518877665610398</v>
      </c>
    </row>
    <row r="18" spans="1:6">
      <c r="A18" s="130" t="s">
        <v>41</v>
      </c>
      <c r="B18" s="130" t="s">
        <v>342</v>
      </c>
      <c r="C18" s="131">
        <v>100486299</v>
      </c>
      <c r="D18" s="131">
        <v>123988888.5</v>
      </c>
      <c r="E18" s="131">
        <v>7791185</v>
      </c>
      <c r="F18" s="132">
        <f t="shared" si="0"/>
        <v>0.53382195263759069</v>
      </c>
    </row>
    <row r="19" spans="1:6">
      <c r="A19" s="130" t="s">
        <v>41</v>
      </c>
      <c r="B19" s="130" t="s">
        <v>343</v>
      </c>
      <c r="C19" s="131">
        <v>103445770</v>
      </c>
      <c r="D19" s="131">
        <v>127210575.5</v>
      </c>
      <c r="E19" s="131">
        <v>8094106.5</v>
      </c>
      <c r="F19" s="132">
        <f t="shared" si="0"/>
        <v>0.53281815566992097</v>
      </c>
    </row>
    <row r="20" spans="1:6">
      <c r="A20" s="130" t="s">
        <v>41</v>
      </c>
      <c r="B20" s="130" t="s">
        <v>344</v>
      </c>
      <c r="C20" s="131">
        <v>106348350</v>
      </c>
      <c r="D20" s="131">
        <v>130608311.5</v>
      </c>
      <c r="E20" s="131">
        <v>8410176</v>
      </c>
      <c r="F20" s="132">
        <f t="shared" si="0"/>
        <v>0.53229814114550011</v>
      </c>
    </row>
    <row r="21" spans="1:6">
      <c r="A21" s="130" t="s">
        <v>41</v>
      </c>
      <c r="B21" s="130" t="s">
        <v>345</v>
      </c>
      <c r="C21" s="131">
        <v>109194951</v>
      </c>
      <c r="D21" s="131">
        <v>134158182.5</v>
      </c>
      <c r="E21" s="131">
        <v>8740417</v>
      </c>
      <c r="F21" s="132">
        <f t="shared" si="0"/>
        <v>0.53217617917599203</v>
      </c>
    </row>
    <row r="22" spans="1:6">
      <c r="A22" s="130" t="s">
        <v>41</v>
      </c>
      <c r="B22" s="130" t="s">
        <v>346</v>
      </c>
      <c r="C22" s="131">
        <v>111989788</v>
      </c>
      <c r="D22" s="131">
        <v>137804998</v>
      </c>
      <c r="E22" s="131">
        <v>9085386</v>
      </c>
      <c r="F22" s="132">
        <f t="shared" si="0"/>
        <v>0.53231190683850438</v>
      </c>
    </row>
    <row r="23" spans="1:6">
      <c r="A23" s="130" t="s">
        <v>41</v>
      </c>
      <c r="B23" s="130" t="s">
        <v>347</v>
      </c>
      <c r="C23" s="131">
        <v>114709210</v>
      </c>
      <c r="D23" s="131">
        <v>141562549</v>
      </c>
      <c r="E23" s="131">
        <v>9441730</v>
      </c>
      <c r="F23" s="132">
        <f t="shared" si="0"/>
        <v>0.53276387861513497</v>
      </c>
    </row>
    <row r="24" spans="1:6">
      <c r="A24" s="130" t="s">
        <v>41</v>
      </c>
      <c r="B24" s="130" t="s">
        <v>348</v>
      </c>
      <c r="C24" s="131">
        <v>117343759.5</v>
      </c>
      <c r="D24" s="131">
        <v>145446782.5</v>
      </c>
      <c r="E24" s="131">
        <v>9805261.5</v>
      </c>
      <c r="F24" s="132">
        <f t="shared" si="0"/>
        <v>0.53356207481015017</v>
      </c>
    </row>
    <row r="25" spans="1:6">
      <c r="A25" s="130" t="s">
        <v>41</v>
      </c>
      <c r="B25" s="130" t="s">
        <v>349</v>
      </c>
      <c r="C25" s="131">
        <v>119899164</v>
      </c>
      <c r="D25" s="131">
        <v>149458917.5</v>
      </c>
      <c r="E25" s="131">
        <v>10169847</v>
      </c>
      <c r="F25" s="132">
        <f t="shared" si="0"/>
        <v>0.53468330804018394</v>
      </c>
    </row>
    <row r="26" spans="1:6">
      <c r="A26" s="130" t="s">
        <v>41</v>
      </c>
      <c r="B26" s="130" t="s">
        <v>350</v>
      </c>
      <c r="C26" s="131">
        <v>122372831</v>
      </c>
      <c r="D26" s="131">
        <v>153618752.5</v>
      </c>
      <c r="E26" s="131">
        <v>10533949</v>
      </c>
      <c r="F26" s="132">
        <f t="shared" si="0"/>
        <v>0.53614332782018304</v>
      </c>
    </row>
    <row r="27" spans="1:6">
      <c r="A27" s="130" t="s">
        <v>41</v>
      </c>
      <c r="B27" s="130" t="s">
        <v>351</v>
      </c>
      <c r="C27" s="131">
        <v>124718486.5</v>
      </c>
      <c r="D27" s="131">
        <v>157961301.5</v>
      </c>
      <c r="E27" s="131">
        <v>10929588.5</v>
      </c>
      <c r="F27" s="132">
        <f t="shared" si="0"/>
        <v>0.53799815040988652</v>
      </c>
    </row>
    <row r="28" spans="1:6">
      <c r="A28" s="130" t="s">
        <v>41</v>
      </c>
      <c r="B28" s="130" t="s">
        <v>352</v>
      </c>
      <c r="C28" s="131">
        <v>126949772.5</v>
      </c>
      <c r="D28" s="131">
        <v>162484007</v>
      </c>
      <c r="E28" s="131">
        <v>11365503</v>
      </c>
      <c r="F28" s="132">
        <f t="shared" si="0"/>
        <v>0.54017418409234408</v>
      </c>
    </row>
    <row r="29" spans="1:6">
      <c r="A29" s="130" t="s">
        <v>41</v>
      </c>
      <c r="B29" s="130" t="s">
        <v>353</v>
      </c>
      <c r="C29" s="131">
        <v>129137274.5</v>
      </c>
      <c r="D29" s="131">
        <v>167153955</v>
      </c>
      <c r="E29" s="131">
        <v>11818993</v>
      </c>
      <c r="F29" s="132">
        <f t="shared" si="0"/>
        <v>0.54251349936953164</v>
      </c>
    </row>
    <row r="30" spans="1:6">
      <c r="A30" s="130" t="s">
        <v>41</v>
      </c>
      <c r="B30" s="130" t="s">
        <v>354</v>
      </c>
      <c r="C30" s="131">
        <v>131276894.99999999</v>
      </c>
      <c r="D30" s="131">
        <v>171961584</v>
      </c>
      <c r="E30" s="131">
        <v>12290741</v>
      </c>
      <c r="F30" s="132">
        <f t="shared" si="0"/>
        <v>0.54499416567505221</v>
      </c>
    </row>
    <row r="31" spans="1:6">
      <c r="A31" s="130" t="s">
        <v>41</v>
      </c>
      <c r="B31" s="130" t="s">
        <v>355</v>
      </c>
      <c r="C31" s="131">
        <v>133360409.00000001</v>
      </c>
      <c r="D31" s="131">
        <v>176887578.5</v>
      </c>
      <c r="E31" s="131">
        <v>12784386.5</v>
      </c>
      <c r="F31" s="132">
        <f t="shared" si="0"/>
        <v>0.54758467799886834</v>
      </c>
    </row>
    <row r="32" spans="1:6">
      <c r="A32" s="130" t="s">
        <v>41</v>
      </c>
      <c r="B32" s="130" t="s">
        <v>356</v>
      </c>
      <c r="C32" s="131">
        <v>135399683</v>
      </c>
      <c r="D32" s="131">
        <v>181906510</v>
      </c>
      <c r="E32" s="131">
        <v>13293849</v>
      </c>
      <c r="F32" s="132">
        <f t="shared" si="0"/>
        <v>0.55023135780484866</v>
      </c>
    </row>
    <row r="33" spans="1:8">
      <c r="A33" s="130" t="s">
        <v>41</v>
      </c>
      <c r="B33" s="130" t="s">
        <v>357</v>
      </c>
      <c r="C33" s="131">
        <v>137429969.5</v>
      </c>
      <c r="D33" s="131">
        <v>187095313</v>
      </c>
      <c r="E33" s="131">
        <v>13817060</v>
      </c>
      <c r="F33" s="132">
        <f t="shared" si="0"/>
        <v>0.55297634820861952</v>
      </c>
      <c r="H33" s="359" t="s">
        <v>982</v>
      </c>
    </row>
    <row r="34" spans="1:8">
      <c r="A34" s="130" t="s">
        <v>41</v>
      </c>
      <c r="B34" s="130" t="s">
        <v>358</v>
      </c>
      <c r="C34" s="131">
        <v>139461256.5</v>
      </c>
      <c r="D34" s="131">
        <v>192475867</v>
      </c>
      <c r="E34" s="131">
        <v>14351838.5</v>
      </c>
      <c r="F34" s="132">
        <f t="shared" si="0"/>
        <v>0.55582443600960052</v>
      </c>
      <c r="H34" s="15" t="s">
        <v>983</v>
      </c>
    </row>
    <row r="35" spans="1:8">
      <c r="A35" s="130" t="s">
        <v>41</v>
      </c>
      <c r="B35" s="130" t="s">
        <v>359</v>
      </c>
      <c r="C35" s="131">
        <v>141462383</v>
      </c>
      <c r="D35" s="131">
        <v>197967610</v>
      </c>
      <c r="E35" s="131">
        <v>14886517</v>
      </c>
      <c r="F35" s="132">
        <f t="shared" si="0"/>
        <v>0.55873097756579282</v>
      </c>
    </row>
    <row r="36" spans="1:8">
      <c r="A36" s="130" t="s">
        <v>41</v>
      </c>
      <c r="B36" s="130" t="s">
        <v>360</v>
      </c>
      <c r="C36" s="131">
        <v>143414338</v>
      </c>
      <c r="D36" s="131">
        <v>203524879</v>
      </c>
      <c r="E36" s="131">
        <v>15393387</v>
      </c>
      <c r="F36" s="132">
        <f t="shared" si="0"/>
        <v>0.56170732844124616</v>
      </c>
    </row>
    <row r="37" spans="1:8">
      <c r="A37" s="130" t="s">
        <v>41</v>
      </c>
      <c r="B37" s="130" t="s">
        <v>361</v>
      </c>
      <c r="C37" s="131">
        <v>145290791.5</v>
      </c>
      <c r="D37" s="131">
        <v>209061759</v>
      </c>
      <c r="E37" s="131">
        <v>15861581</v>
      </c>
      <c r="F37" s="132">
        <f t="shared" si="0"/>
        <v>0.56470496723866959</v>
      </c>
    </row>
    <row r="38" spans="1:8">
      <c r="A38" s="130" t="s">
        <v>41</v>
      </c>
      <c r="B38" s="130" t="s">
        <v>362</v>
      </c>
      <c r="C38" s="131">
        <v>147167089</v>
      </c>
      <c r="D38" s="131">
        <v>214586589.5</v>
      </c>
      <c r="E38" s="131">
        <v>16320262</v>
      </c>
      <c r="F38" s="132">
        <f t="shared" ref="F38:F69" si="1">D38/(C38+D38+E38)</f>
        <v>0.56757836632752534</v>
      </c>
    </row>
    <row r="39" spans="1:8">
      <c r="A39" s="130" t="s">
        <v>41</v>
      </c>
      <c r="B39" s="130" t="s">
        <v>363</v>
      </c>
      <c r="C39" s="131">
        <v>149099696.5</v>
      </c>
      <c r="D39" s="131">
        <v>220181355.5</v>
      </c>
      <c r="E39" s="131">
        <v>16789993.5</v>
      </c>
      <c r="F39" s="132">
        <f t="shared" si="1"/>
        <v>0.57031305006269883</v>
      </c>
    </row>
    <row r="40" spans="1:8">
      <c r="A40" s="130" t="s">
        <v>41</v>
      </c>
      <c r="B40" s="130" t="s">
        <v>364</v>
      </c>
      <c r="C40" s="131">
        <v>151014750.5</v>
      </c>
      <c r="D40" s="131">
        <v>225830144.5</v>
      </c>
      <c r="E40" s="131">
        <v>17280427.5</v>
      </c>
      <c r="F40" s="132">
        <f t="shared" si="1"/>
        <v>0.57299070018521836</v>
      </c>
    </row>
    <row r="41" spans="1:8">
      <c r="A41" s="130" t="s">
        <v>41</v>
      </c>
      <c r="B41" s="130" t="s">
        <v>365</v>
      </c>
      <c r="C41" s="131">
        <v>152852521.5</v>
      </c>
      <c r="D41" s="131">
        <v>231510657.5</v>
      </c>
      <c r="E41" s="131">
        <v>17800896.5</v>
      </c>
      <c r="F41" s="132">
        <f t="shared" si="1"/>
        <v>0.57566220257781331</v>
      </c>
    </row>
    <row r="42" spans="1:8">
      <c r="A42" s="130" t="s">
        <v>41</v>
      </c>
      <c r="B42" s="130" t="s">
        <v>366</v>
      </c>
      <c r="C42" s="131">
        <v>154579697</v>
      </c>
      <c r="D42" s="131">
        <v>237239772</v>
      </c>
      <c r="E42" s="131">
        <v>18360330</v>
      </c>
      <c r="F42" s="132">
        <f t="shared" si="1"/>
        <v>0.57837995088587968</v>
      </c>
    </row>
    <row r="43" spans="1:8">
      <c r="A43" s="130" t="s">
        <v>41</v>
      </c>
      <c r="B43" s="130" t="s">
        <v>367</v>
      </c>
      <c r="C43" s="131">
        <v>156195842.5</v>
      </c>
      <c r="D43" s="131">
        <v>243034393.5</v>
      </c>
      <c r="E43" s="131">
        <v>18963563.5</v>
      </c>
      <c r="F43" s="132">
        <f t="shared" si="1"/>
        <v>0.58115255125871368</v>
      </c>
    </row>
    <row r="44" spans="1:8">
      <c r="A44" s="130" t="s">
        <v>41</v>
      </c>
      <c r="B44" s="130" t="s">
        <v>368</v>
      </c>
      <c r="C44" s="131">
        <v>157739247</v>
      </c>
      <c r="D44" s="131">
        <v>248913835.5</v>
      </c>
      <c r="E44" s="131">
        <v>19605447</v>
      </c>
      <c r="F44" s="132">
        <f t="shared" si="1"/>
        <v>0.5839503922466377</v>
      </c>
    </row>
    <row r="45" spans="1:8">
      <c r="A45" s="130" t="s">
        <v>41</v>
      </c>
      <c r="B45" s="130" t="s">
        <v>369</v>
      </c>
      <c r="C45" s="131">
        <v>159213377.5</v>
      </c>
      <c r="D45" s="131">
        <v>254847781.5</v>
      </c>
      <c r="E45" s="131">
        <v>20284397</v>
      </c>
      <c r="F45" s="132">
        <f t="shared" si="1"/>
        <v>0.58673970063596093</v>
      </c>
    </row>
    <row r="46" spans="1:8">
      <c r="A46" s="130" t="s">
        <v>41</v>
      </c>
      <c r="B46" s="130" t="s">
        <v>185</v>
      </c>
      <c r="C46" s="131">
        <v>160632896.5</v>
      </c>
      <c r="D46" s="131">
        <v>260939216.5</v>
      </c>
      <c r="E46" s="131">
        <v>20993001</v>
      </c>
      <c r="F46" s="132">
        <f t="shared" si="1"/>
        <v>0.58960638388682396</v>
      </c>
    </row>
    <row r="47" spans="1:8">
      <c r="A47" s="130" t="s">
        <v>41</v>
      </c>
      <c r="B47" s="130" t="s">
        <v>186</v>
      </c>
      <c r="C47" s="131">
        <v>161952025.5</v>
      </c>
      <c r="D47" s="131">
        <v>267158843.99999997</v>
      </c>
      <c r="E47" s="131">
        <v>21728738</v>
      </c>
      <c r="F47" s="132">
        <f t="shared" si="1"/>
        <v>0.59258068624771387</v>
      </c>
    </row>
    <row r="48" spans="1:8">
      <c r="A48" s="130" t="s">
        <v>41</v>
      </c>
      <c r="B48" s="130" t="s">
        <v>187</v>
      </c>
      <c r="C48" s="131">
        <v>163135027.5</v>
      </c>
      <c r="D48" s="131">
        <v>273396059.5</v>
      </c>
      <c r="E48" s="131">
        <v>22495777</v>
      </c>
      <c r="F48" s="132">
        <f t="shared" si="1"/>
        <v>0.59559925778113065</v>
      </c>
    </row>
    <row r="49" spans="1:6">
      <c r="A49" s="130" t="s">
        <v>41</v>
      </c>
      <c r="B49" s="130" t="s">
        <v>188</v>
      </c>
      <c r="C49" s="131">
        <v>164206825.5</v>
      </c>
      <c r="D49" s="131">
        <v>279679935.5</v>
      </c>
      <c r="E49" s="131">
        <v>23296440</v>
      </c>
      <c r="F49" s="132">
        <f t="shared" si="1"/>
        <v>0.59865152450119885</v>
      </c>
    </row>
    <row r="50" spans="1:6">
      <c r="A50" s="130" t="s">
        <v>41</v>
      </c>
      <c r="B50" s="130" t="s">
        <v>189</v>
      </c>
      <c r="C50" s="131">
        <v>165163158.5</v>
      </c>
      <c r="D50" s="131">
        <v>286027566.5</v>
      </c>
      <c r="E50" s="131">
        <v>24139668</v>
      </c>
      <c r="F50" s="132">
        <f t="shared" si="1"/>
        <v>0.60174474578569603</v>
      </c>
    </row>
    <row r="51" spans="1:6">
      <c r="A51" s="130" t="s">
        <v>41</v>
      </c>
      <c r="B51" s="130" t="s">
        <v>190</v>
      </c>
      <c r="C51" s="131">
        <v>166000611</v>
      </c>
      <c r="D51" s="131">
        <v>292423603.5</v>
      </c>
      <c r="E51" s="131">
        <v>25007401</v>
      </c>
      <c r="F51" s="132">
        <f t="shared" si="1"/>
        <v>0.60489135200136701</v>
      </c>
    </row>
    <row r="52" spans="1:6">
      <c r="A52" s="130" t="s">
        <v>41</v>
      </c>
      <c r="B52" s="130" t="s">
        <v>191</v>
      </c>
      <c r="C52" s="131">
        <v>166684612.5</v>
      </c>
      <c r="D52" s="131">
        <v>298852984</v>
      </c>
      <c r="E52" s="131">
        <v>25886390</v>
      </c>
      <c r="F52" s="132">
        <f t="shared" si="1"/>
        <v>0.60813674588511357</v>
      </c>
    </row>
    <row r="53" spans="1:6">
      <c r="A53" s="130" t="s">
        <v>41</v>
      </c>
      <c r="B53" s="130" t="s">
        <v>192</v>
      </c>
      <c r="C53" s="131">
        <v>167205189.5</v>
      </c>
      <c r="D53" s="131">
        <v>305359610.5</v>
      </c>
      <c r="E53" s="131">
        <v>26782730.5</v>
      </c>
      <c r="F53" s="132">
        <f t="shared" si="1"/>
        <v>0.61151721366127798</v>
      </c>
    </row>
    <row r="54" spans="1:6">
      <c r="A54" s="130" t="s">
        <v>41</v>
      </c>
      <c r="B54" s="130" t="s">
        <v>193</v>
      </c>
      <c r="C54" s="131">
        <v>167596906</v>
      </c>
      <c r="D54" s="131">
        <v>311910263</v>
      </c>
      <c r="E54" s="131">
        <v>27692237</v>
      </c>
      <c r="F54" s="132">
        <f t="shared" si="1"/>
        <v>0.61496574978244356</v>
      </c>
    </row>
    <row r="55" spans="1:6">
      <c r="A55" s="130" t="s">
        <v>41</v>
      </c>
      <c r="B55" s="130" t="s">
        <v>194</v>
      </c>
      <c r="C55" s="131">
        <v>167869100</v>
      </c>
      <c r="D55" s="131">
        <v>318452328</v>
      </c>
      <c r="E55" s="131">
        <v>28615619.5</v>
      </c>
      <c r="F55" s="132">
        <f t="shared" si="1"/>
        <v>0.61842963046856714</v>
      </c>
    </row>
    <row r="56" spans="1:6">
      <c r="A56" s="130" t="s">
        <v>41</v>
      </c>
      <c r="B56" s="130" t="s">
        <v>195</v>
      </c>
      <c r="C56" s="131">
        <v>168015117</v>
      </c>
      <c r="D56" s="131">
        <v>324939454.5</v>
      </c>
      <c r="E56" s="131">
        <v>29557558.5</v>
      </c>
      <c r="F56" s="132">
        <f t="shared" si="1"/>
        <v>0.62187925570263791</v>
      </c>
    </row>
    <row r="57" spans="1:6">
      <c r="A57" s="130" t="s">
        <v>41</v>
      </c>
      <c r="B57" s="130" t="s">
        <v>196</v>
      </c>
      <c r="C57" s="131">
        <v>168030771</v>
      </c>
      <c r="D57" s="131">
        <v>331351135</v>
      </c>
      <c r="E57" s="131">
        <v>30530784</v>
      </c>
      <c r="F57" s="132">
        <f t="shared" si="1"/>
        <v>0.62529382906455777</v>
      </c>
    </row>
    <row r="58" spans="1:6">
      <c r="A58" s="130" t="s">
        <v>41</v>
      </c>
      <c r="B58" s="130" t="s">
        <v>197</v>
      </c>
      <c r="C58" s="131">
        <v>167898040.5</v>
      </c>
      <c r="D58" s="131">
        <v>337720495</v>
      </c>
      <c r="E58" s="131">
        <v>31540948.5</v>
      </c>
      <c r="F58" s="132">
        <f t="shared" si="1"/>
        <v>0.62871550267555176</v>
      </c>
    </row>
    <row r="59" spans="1:6">
      <c r="A59" s="130" t="s">
        <v>41</v>
      </c>
      <c r="B59" s="130" t="s">
        <v>198</v>
      </c>
      <c r="C59" s="131">
        <v>167599417.5</v>
      </c>
      <c r="D59" s="131">
        <v>344029998.5</v>
      </c>
      <c r="E59" s="131">
        <v>32572617.5</v>
      </c>
      <c r="F59" s="132">
        <f t="shared" si="1"/>
        <v>0.63217330572506947</v>
      </c>
    </row>
    <row r="60" spans="1:6">
      <c r="A60" s="130" t="s">
        <v>41</v>
      </c>
      <c r="B60" s="130" t="s">
        <v>199</v>
      </c>
      <c r="C60" s="131">
        <v>167177687.5</v>
      </c>
      <c r="D60" s="131">
        <v>350312467.5</v>
      </c>
      <c r="E60" s="131">
        <v>33631965</v>
      </c>
      <c r="F60" s="132">
        <f t="shared" si="1"/>
        <v>0.63563492515959985</v>
      </c>
    </row>
    <row r="61" spans="1:6">
      <c r="A61" s="130" t="s">
        <v>41</v>
      </c>
      <c r="B61" s="130" t="s">
        <v>200</v>
      </c>
      <c r="C61" s="131">
        <v>166680608</v>
      </c>
      <c r="D61" s="131">
        <v>356550585</v>
      </c>
      <c r="E61" s="131">
        <v>34732827.5</v>
      </c>
      <c r="F61" s="132">
        <f t="shared" si="1"/>
        <v>0.63902074667913111</v>
      </c>
    </row>
    <row r="62" spans="1:6">
      <c r="A62" s="130" t="s">
        <v>41</v>
      </c>
      <c r="B62" s="130" t="s">
        <v>201</v>
      </c>
      <c r="C62" s="131">
        <v>166106418.5</v>
      </c>
      <c r="D62" s="131">
        <v>362689846.5</v>
      </c>
      <c r="E62" s="131">
        <v>35868478</v>
      </c>
      <c r="F62" s="132">
        <f t="shared" si="1"/>
        <v>0.64231006273398583</v>
      </c>
    </row>
    <row r="63" spans="1:6">
      <c r="A63" s="130" t="s">
        <v>41</v>
      </c>
      <c r="B63" s="130" t="s">
        <v>202</v>
      </c>
      <c r="C63" s="131">
        <v>165478981</v>
      </c>
      <c r="D63" s="131">
        <v>368744916.5</v>
      </c>
      <c r="E63" s="131">
        <v>37022691.5</v>
      </c>
      <c r="F63" s="132">
        <f t="shared" si="1"/>
        <v>0.64550917869900837</v>
      </c>
    </row>
    <row r="64" spans="1:6">
      <c r="A64" s="130" t="s">
        <v>41</v>
      </c>
      <c r="B64" s="130" t="s">
        <v>203</v>
      </c>
      <c r="C64" s="131">
        <v>164785693.5</v>
      </c>
      <c r="D64" s="131">
        <v>374703976</v>
      </c>
      <c r="E64" s="131">
        <v>38202956</v>
      </c>
      <c r="F64" s="132">
        <f t="shared" si="1"/>
        <v>0.64862170548860498</v>
      </c>
    </row>
    <row r="65" spans="1:6">
      <c r="A65" s="130" t="s">
        <v>41</v>
      </c>
      <c r="B65" s="130" t="s">
        <v>204</v>
      </c>
      <c r="C65" s="131">
        <v>164045578</v>
      </c>
      <c r="D65" s="131">
        <v>380607044</v>
      </c>
      <c r="E65" s="131">
        <v>39419724.5</v>
      </c>
      <c r="F65" s="132">
        <f t="shared" si="1"/>
        <v>0.65164366414666408</v>
      </c>
    </row>
    <row r="66" spans="1:6">
      <c r="A66" s="130" t="s">
        <v>41</v>
      </c>
      <c r="B66" s="130" t="s">
        <v>205</v>
      </c>
      <c r="C66" s="131">
        <v>163319600.5</v>
      </c>
      <c r="D66" s="131">
        <v>386578436</v>
      </c>
      <c r="E66" s="131">
        <v>40648976.5</v>
      </c>
      <c r="F66" s="132">
        <f t="shared" si="1"/>
        <v>0.65461077186076633</v>
      </c>
    </row>
    <row r="67" spans="1:6">
      <c r="A67" s="130" t="s">
        <v>41</v>
      </c>
      <c r="B67" s="130" t="s">
        <v>206</v>
      </c>
      <c r="C67" s="131">
        <v>162651166</v>
      </c>
      <c r="D67" s="131">
        <v>392581446.5</v>
      </c>
      <c r="E67" s="131">
        <v>41947229.5</v>
      </c>
      <c r="F67" s="132">
        <f t="shared" si="1"/>
        <v>0.65739232788771862</v>
      </c>
    </row>
    <row r="68" spans="1:6">
      <c r="A68" s="130" t="s">
        <v>41</v>
      </c>
      <c r="B68" s="130" t="s">
        <v>207</v>
      </c>
      <c r="C68" s="131">
        <v>161978543.5</v>
      </c>
      <c r="D68" s="131">
        <v>398488818.5</v>
      </c>
      <c r="E68" s="131">
        <v>43351433</v>
      </c>
      <c r="F68" s="132">
        <f t="shared" si="1"/>
        <v>0.65994768927323633</v>
      </c>
    </row>
    <row r="69" spans="1:6">
      <c r="A69" s="130" t="s">
        <v>41</v>
      </c>
      <c r="B69" s="130" t="s">
        <v>208</v>
      </c>
      <c r="C69" s="131">
        <v>161210431.5</v>
      </c>
      <c r="D69" s="131">
        <v>404275272.5</v>
      </c>
      <c r="E69" s="131">
        <v>44837669.5</v>
      </c>
      <c r="F69" s="132">
        <f t="shared" si="1"/>
        <v>0.662395199091945</v>
      </c>
    </row>
    <row r="70" spans="1:6">
      <c r="A70" s="130" t="s">
        <v>41</v>
      </c>
      <c r="B70" s="130" t="s">
        <v>209</v>
      </c>
      <c r="C70" s="131">
        <v>160412750.5</v>
      </c>
      <c r="D70" s="131">
        <v>409888341.5</v>
      </c>
      <c r="E70" s="131">
        <v>46432967.5</v>
      </c>
      <c r="F70" s="132">
        <f t="shared" ref="F70:F101" si="2">D70/(C70+D70+E70)</f>
        <v>0.66461116454684788</v>
      </c>
    </row>
    <row r="71" spans="1:6">
      <c r="A71" s="130" t="s">
        <v>41</v>
      </c>
      <c r="B71" s="130" t="s">
        <v>210</v>
      </c>
      <c r="C71" s="131">
        <v>159647594.5</v>
      </c>
      <c r="D71" s="131">
        <v>415301856</v>
      </c>
      <c r="E71" s="131">
        <v>48127037.5</v>
      </c>
      <c r="F71" s="132">
        <f t="shared" si="2"/>
        <v>0.66653430838494421</v>
      </c>
    </row>
    <row r="72" spans="1:6">
      <c r="A72" s="130" t="s">
        <v>41</v>
      </c>
      <c r="B72" s="130" t="s">
        <v>211</v>
      </c>
      <c r="C72" s="131">
        <v>158897101</v>
      </c>
      <c r="D72" s="131">
        <v>420570734.5</v>
      </c>
      <c r="E72" s="131">
        <v>49873173</v>
      </c>
      <c r="F72" s="132">
        <f t="shared" si="2"/>
        <v>0.66827161875627239</v>
      </c>
    </row>
    <row r="73" spans="1:6">
      <c r="A73" s="130" t="s">
        <v>41</v>
      </c>
      <c r="B73" s="130" t="s">
        <v>212</v>
      </c>
      <c r="C73" s="131">
        <v>158146559.5</v>
      </c>
      <c r="D73" s="131">
        <v>425605845.5</v>
      </c>
      <c r="E73" s="131">
        <v>51695794.5</v>
      </c>
      <c r="F73" s="132">
        <f t="shared" si="2"/>
        <v>0.66977268302103354</v>
      </c>
    </row>
    <row r="74" spans="1:6">
      <c r="A74" s="130" t="s">
        <v>41</v>
      </c>
      <c r="B74" s="130" t="s">
        <v>213</v>
      </c>
      <c r="C74" s="131">
        <v>157390325.5</v>
      </c>
      <c r="D74" s="131">
        <v>430290267</v>
      </c>
      <c r="E74" s="131">
        <v>53623139.5</v>
      </c>
      <c r="F74" s="132">
        <f t="shared" si="2"/>
        <v>0.6709617386103095</v>
      </c>
    </row>
    <row r="75" spans="1:6">
      <c r="A75" s="130" t="s">
        <v>41</v>
      </c>
      <c r="B75" s="130" t="s">
        <v>214</v>
      </c>
      <c r="C75" s="131">
        <v>156564459</v>
      </c>
      <c r="D75" s="131">
        <v>434704511</v>
      </c>
      <c r="E75" s="131">
        <v>55577786.5</v>
      </c>
      <c r="F75" s="132">
        <f t="shared" si="2"/>
        <v>0.67203631560607513</v>
      </c>
    </row>
    <row r="76" spans="1:6">
      <c r="A76" s="130" t="s">
        <v>41</v>
      </c>
      <c r="B76" s="130" t="s">
        <v>215</v>
      </c>
      <c r="C76" s="131">
        <v>155617823</v>
      </c>
      <c r="D76" s="131">
        <v>438838484</v>
      </c>
      <c r="E76" s="131">
        <v>57379814.5</v>
      </c>
      <c r="F76" s="132">
        <f t="shared" si="2"/>
        <v>0.67323437521404683</v>
      </c>
    </row>
    <row r="77" spans="1:6">
      <c r="A77" s="130" t="s">
        <v>41</v>
      </c>
      <c r="B77" s="130" t="s">
        <v>216</v>
      </c>
      <c r="C77" s="131">
        <v>154556731.5</v>
      </c>
      <c r="D77" s="131">
        <v>442550033.5</v>
      </c>
      <c r="E77" s="131">
        <v>58991332</v>
      </c>
      <c r="F77" s="132">
        <f t="shared" si="2"/>
        <v>0.67451808734631946</v>
      </c>
    </row>
    <row r="78" spans="1:6">
      <c r="A78" s="130" t="s">
        <v>41</v>
      </c>
      <c r="B78" s="130" t="s">
        <v>217</v>
      </c>
      <c r="C78" s="131">
        <v>153421643.5</v>
      </c>
      <c r="D78" s="131">
        <v>446102648.5</v>
      </c>
      <c r="E78" s="131">
        <v>60744781</v>
      </c>
      <c r="F78" s="132">
        <f t="shared" si="2"/>
        <v>0.67563765552896038</v>
      </c>
    </row>
    <row r="79" spans="1:6">
      <c r="A79" s="130" t="s">
        <v>41</v>
      </c>
      <c r="B79" s="130" t="s">
        <v>218</v>
      </c>
      <c r="C79" s="131">
        <v>152270846</v>
      </c>
      <c r="D79" s="131">
        <v>449816919</v>
      </c>
      <c r="E79" s="131">
        <v>62909356</v>
      </c>
      <c r="F79" s="132">
        <f t="shared" si="2"/>
        <v>0.6764193479869216</v>
      </c>
    </row>
    <row r="80" spans="1:6">
      <c r="A80" s="130" t="s">
        <v>41</v>
      </c>
      <c r="B80" s="130" t="s">
        <v>370</v>
      </c>
      <c r="C80" s="131">
        <v>151101747.5</v>
      </c>
      <c r="D80" s="131">
        <v>453528011</v>
      </c>
      <c r="E80" s="131">
        <v>65343103</v>
      </c>
      <c r="F80" s="132">
        <f t="shared" si="2"/>
        <v>0.67693489850409416</v>
      </c>
    </row>
    <row r="81" spans="1:6">
      <c r="A81" s="130" t="s">
        <v>41</v>
      </c>
      <c r="B81" s="130" t="s">
        <v>371</v>
      </c>
      <c r="C81" s="131">
        <v>149899619</v>
      </c>
      <c r="D81" s="131">
        <v>457084392.5</v>
      </c>
      <c r="E81" s="131">
        <v>67878034.5</v>
      </c>
      <c r="F81" s="132">
        <f t="shared" si="2"/>
        <v>0.67730048712800184</v>
      </c>
    </row>
    <row r="82" spans="1:6">
      <c r="A82" s="130" t="s">
        <v>41</v>
      </c>
      <c r="B82" s="130" t="s">
        <v>372</v>
      </c>
      <c r="C82" s="131">
        <v>148679949</v>
      </c>
      <c r="D82" s="131">
        <v>460475616</v>
      </c>
      <c r="E82" s="131">
        <v>70503419</v>
      </c>
      <c r="F82" s="132">
        <f t="shared" si="2"/>
        <v>0.67750979070409811</v>
      </c>
    </row>
    <row r="83" spans="1:6">
      <c r="A83" s="130" t="s">
        <v>41</v>
      </c>
      <c r="B83" s="130" t="s">
        <v>373</v>
      </c>
      <c r="C83" s="131">
        <v>147464205</v>
      </c>
      <c r="D83" s="131">
        <v>463658578</v>
      </c>
      <c r="E83" s="131">
        <v>73219350</v>
      </c>
      <c r="F83" s="132">
        <f t="shared" si="2"/>
        <v>0.6775245241257124</v>
      </c>
    </row>
    <row r="84" spans="1:6">
      <c r="A84" s="130" t="s">
        <v>41</v>
      </c>
      <c r="B84" s="130" t="s">
        <v>374</v>
      </c>
      <c r="C84" s="131">
        <v>146270602</v>
      </c>
      <c r="D84" s="131">
        <v>466606484</v>
      </c>
      <c r="E84" s="131">
        <v>76014262</v>
      </c>
      <c r="F84" s="132">
        <f t="shared" si="2"/>
        <v>0.67732957505513625</v>
      </c>
    </row>
    <row r="85" spans="1:6">
      <c r="A85" s="130" t="s">
        <v>41</v>
      </c>
      <c r="B85" s="130" t="s">
        <v>375</v>
      </c>
      <c r="C85" s="131">
        <v>145067198</v>
      </c>
      <c r="D85" s="131">
        <v>469380106</v>
      </c>
      <c r="E85" s="131">
        <v>78859795.5</v>
      </c>
      <c r="F85" s="132">
        <f t="shared" si="2"/>
        <v>0.67701615393598025</v>
      </c>
    </row>
    <row r="86" spans="1:6">
      <c r="A86" s="130" t="s">
        <v>41</v>
      </c>
      <c r="B86" s="130" t="s">
        <v>376</v>
      </c>
      <c r="C86" s="131">
        <v>143833060</v>
      </c>
      <c r="D86" s="131">
        <v>472025557</v>
      </c>
      <c r="E86" s="131">
        <v>81726200.5</v>
      </c>
      <c r="F86" s="132">
        <f t="shared" si="2"/>
        <v>0.67665686689059856</v>
      </c>
    </row>
    <row r="87" spans="1:6">
      <c r="A87" s="130" t="s">
        <v>41</v>
      </c>
      <c r="B87" s="130" t="s">
        <v>377</v>
      </c>
      <c r="C87" s="131">
        <v>142664301</v>
      </c>
      <c r="D87" s="131">
        <v>474457364</v>
      </c>
      <c r="E87" s="131">
        <v>84593938</v>
      </c>
      <c r="F87" s="132">
        <f t="shared" si="2"/>
        <v>0.67613911101817126</v>
      </c>
    </row>
    <row r="88" spans="1:6">
      <c r="A88" s="130" t="s">
        <v>41</v>
      </c>
      <c r="B88" s="130" t="s">
        <v>378</v>
      </c>
      <c r="C88" s="131">
        <v>141574593</v>
      </c>
      <c r="D88" s="131">
        <v>476662473</v>
      </c>
      <c r="E88" s="131">
        <v>87454391</v>
      </c>
      <c r="F88" s="132">
        <f t="shared" si="2"/>
        <v>0.67545450390793094</v>
      </c>
    </row>
    <row r="89" spans="1:6">
      <c r="A89" s="130" t="s">
        <v>41</v>
      </c>
      <c r="B89" s="130" t="s">
        <v>379</v>
      </c>
      <c r="C89" s="131">
        <v>140528466</v>
      </c>
      <c r="D89" s="131">
        <v>478685446</v>
      </c>
      <c r="E89" s="131">
        <v>90301164</v>
      </c>
      <c r="F89" s="132">
        <f t="shared" si="2"/>
        <v>0.67466564445488963</v>
      </c>
    </row>
    <row r="90" spans="1:6">
      <c r="A90" s="130" t="s">
        <v>41</v>
      </c>
      <c r="B90" s="130" t="s">
        <v>380</v>
      </c>
      <c r="C90" s="131">
        <v>139591189</v>
      </c>
      <c r="D90" s="131">
        <v>480454435.5</v>
      </c>
      <c r="E90" s="131">
        <v>93144084</v>
      </c>
      <c r="F90" s="132">
        <f t="shared" si="2"/>
        <v>0.67366989424245172</v>
      </c>
    </row>
    <row r="91" spans="1:6">
      <c r="A91" s="130" t="s">
        <v>41</v>
      </c>
      <c r="B91" s="130" t="s">
        <v>381</v>
      </c>
      <c r="C91" s="131">
        <v>138779928</v>
      </c>
      <c r="D91" s="131">
        <v>481925849.5</v>
      </c>
      <c r="E91" s="131">
        <v>96003570</v>
      </c>
      <c r="F91" s="132">
        <f t="shared" si="2"/>
        <v>0.67241462830230492</v>
      </c>
    </row>
    <row r="92" spans="1:6">
      <c r="A92" s="130" t="s">
        <v>41</v>
      </c>
      <c r="B92" s="130" t="s">
        <v>382</v>
      </c>
      <c r="C92" s="131">
        <v>138071194</v>
      </c>
      <c r="D92" s="131">
        <v>483107021.5</v>
      </c>
      <c r="E92" s="131">
        <v>98892955</v>
      </c>
      <c r="F92" s="132">
        <f t="shared" si="2"/>
        <v>0.67091565569073153</v>
      </c>
    </row>
    <row r="93" spans="1:6">
      <c r="A93" s="130" t="s">
        <v>41</v>
      </c>
      <c r="B93" s="130" t="s">
        <v>383</v>
      </c>
      <c r="C93" s="131">
        <v>137413751</v>
      </c>
      <c r="D93" s="131">
        <v>484048608</v>
      </c>
      <c r="E93" s="131">
        <v>101809764</v>
      </c>
      <c r="F93" s="132">
        <f t="shared" si="2"/>
        <v>0.66924825747777372</v>
      </c>
    </row>
    <row r="94" spans="1:6">
      <c r="A94" s="130" t="s">
        <v>41</v>
      </c>
      <c r="B94" s="130" t="s">
        <v>384</v>
      </c>
      <c r="C94" s="131">
        <v>136741710</v>
      </c>
      <c r="D94" s="131">
        <v>484812044</v>
      </c>
      <c r="E94" s="131">
        <v>104744565</v>
      </c>
      <c r="F94" s="132">
        <f t="shared" si="2"/>
        <v>0.66751089919567885</v>
      </c>
    </row>
    <row r="95" spans="1:6">
      <c r="A95" s="130" t="s">
        <v>41</v>
      </c>
      <c r="B95" s="130" t="s">
        <v>385</v>
      </c>
      <c r="C95" s="131">
        <v>136033921.5</v>
      </c>
      <c r="D95" s="131">
        <v>485429549</v>
      </c>
      <c r="E95" s="131">
        <v>107684238</v>
      </c>
      <c r="F95" s="132">
        <f t="shared" si="2"/>
        <v>0.66574926224293274</v>
      </c>
    </row>
    <row r="96" spans="1:6">
      <c r="A96" s="130" t="s">
        <v>41</v>
      </c>
      <c r="B96" s="130" t="s">
        <v>386</v>
      </c>
      <c r="C96" s="131">
        <v>135294787</v>
      </c>
      <c r="D96" s="131">
        <v>485892404</v>
      </c>
      <c r="E96" s="131">
        <v>110638281</v>
      </c>
      <c r="F96" s="132">
        <f t="shared" si="2"/>
        <v>0.66394573923767441</v>
      </c>
    </row>
    <row r="97" spans="1:6">
      <c r="A97" s="130" t="s">
        <v>41</v>
      </c>
      <c r="B97" s="130" t="s">
        <v>387</v>
      </c>
      <c r="C97" s="131">
        <v>134507855</v>
      </c>
      <c r="D97" s="131">
        <v>486179030</v>
      </c>
      <c r="E97" s="131">
        <v>113638191</v>
      </c>
      <c r="F97" s="132">
        <f t="shared" si="2"/>
        <v>0.66207602857348158</v>
      </c>
    </row>
    <row r="98" spans="1:6">
      <c r="A98" s="130" t="s">
        <v>41</v>
      </c>
      <c r="B98" s="130" t="s">
        <v>388</v>
      </c>
      <c r="C98" s="131">
        <v>133681146.00000001</v>
      </c>
      <c r="D98" s="131">
        <v>486278344.5</v>
      </c>
      <c r="E98" s="131">
        <v>116683473</v>
      </c>
      <c r="F98" s="132">
        <f t="shared" si="2"/>
        <v>0.6601275904266477</v>
      </c>
    </row>
    <row r="99" spans="1:6">
      <c r="A99" s="130" t="s">
        <v>41</v>
      </c>
      <c r="B99" s="130" t="s">
        <v>389</v>
      </c>
      <c r="C99" s="131">
        <v>132827201.5</v>
      </c>
      <c r="D99" s="131">
        <v>486190912</v>
      </c>
      <c r="E99" s="131">
        <v>119763670.5</v>
      </c>
      <c r="F99" s="132">
        <f t="shared" si="2"/>
        <v>0.65809813199184131</v>
      </c>
    </row>
    <row r="100" spans="1:6">
      <c r="A100" s="130" t="s">
        <v>41</v>
      </c>
      <c r="B100" s="130" t="s">
        <v>390</v>
      </c>
      <c r="C100" s="131">
        <v>131944992.99999999</v>
      </c>
      <c r="D100" s="131">
        <v>485924427</v>
      </c>
      <c r="E100" s="131">
        <v>122881807</v>
      </c>
      <c r="F100" s="132">
        <f t="shared" si="2"/>
        <v>0.6559886899789098</v>
      </c>
    </row>
    <row r="101" spans="1:6">
      <c r="A101" s="130" t="s">
        <v>41</v>
      </c>
      <c r="B101" s="130" t="s">
        <v>391</v>
      </c>
      <c r="C101" s="131">
        <v>131041709</v>
      </c>
      <c r="D101" s="131">
        <v>485490799.5</v>
      </c>
      <c r="E101" s="131">
        <v>126029556.5</v>
      </c>
      <c r="F101" s="132">
        <f t="shared" si="2"/>
        <v>0.65380501157165904</v>
      </c>
    </row>
    <row r="102" spans="1:6">
      <c r="A102" s="130" t="s">
        <v>41</v>
      </c>
      <c r="B102" s="130" t="s">
        <v>392</v>
      </c>
      <c r="C102" s="131">
        <v>130121165</v>
      </c>
      <c r="D102" s="131">
        <v>484886248</v>
      </c>
      <c r="E102" s="131">
        <v>129204363.5</v>
      </c>
      <c r="F102" s="132">
        <f t="shared" ref="F102:F133" si="3">D102/(C102+D102+E102)</f>
        <v>0.65154336885180963</v>
      </c>
    </row>
    <row r="103" spans="1:6">
      <c r="A103" s="130" t="s">
        <v>41</v>
      </c>
      <c r="B103" s="130" t="s">
        <v>393</v>
      </c>
      <c r="C103" s="131">
        <v>129191959</v>
      </c>
      <c r="D103" s="131">
        <v>484100863</v>
      </c>
      <c r="E103" s="131">
        <v>132408478.99999999</v>
      </c>
      <c r="F103" s="132">
        <f t="shared" si="3"/>
        <v>0.64918870645768123</v>
      </c>
    </row>
    <row r="104" spans="1:6">
      <c r="A104" s="130" t="s">
        <v>41</v>
      </c>
      <c r="B104" s="130" t="s">
        <v>394</v>
      </c>
      <c r="C104" s="131">
        <v>128248172</v>
      </c>
      <c r="D104" s="131">
        <v>483154618</v>
      </c>
      <c r="E104" s="131">
        <v>135622966</v>
      </c>
      <c r="F104" s="132">
        <f t="shared" si="3"/>
        <v>0.64677103047568818</v>
      </c>
    </row>
    <row r="105" spans="1:6">
      <c r="A105" s="130" t="s">
        <v>41</v>
      </c>
      <c r="B105" s="130" t="s">
        <v>395</v>
      </c>
      <c r="C105" s="131">
        <v>127281465</v>
      </c>
      <c r="D105" s="131">
        <v>482070464</v>
      </c>
      <c r="E105" s="131">
        <v>138828189</v>
      </c>
      <c r="F105" s="132">
        <f t="shared" si="3"/>
        <v>0.64432407705332795</v>
      </c>
    </row>
    <row r="106" spans="1:6">
      <c r="A106" s="130" t="s">
        <v>41</v>
      </c>
      <c r="B106" s="130" t="s">
        <v>396</v>
      </c>
      <c r="C106" s="131">
        <v>126299898</v>
      </c>
      <c r="D106" s="131">
        <v>480848815</v>
      </c>
      <c r="E106" s="131">
        <v>142020002</v>
      </c>
      <c r="F106" s="132">
        <f t="shared" si="3"/>
        <v>0.6418431594544094</v>
      </c>
    </row>
    <row r="107" spans="1:6">
      <c r="A107" s="130" t="s">
        <v>41</v>
      </c>
      <c r="B107" s="130" t="s">
        <v>397</v>
      </c>
      <c r="C107" s="131">
        <v>125308202</v>
      </c>
      <c r="D107" s="131">
        <v>479496818</v>
      </c>
      <c r="E107" s="131">
        <v>145190575</v>
      </c>
      <c r="F107" s="132">
        <f t="shared" si="3"/>
        <v>0.63933284568158033</v>
      </c>
    </row>
    <row r="108" spans="1:6">
      <c r="A108" s="130" t="s">
        <v>41</v>
      </c>
      <c r="B108" s="130" t="s">
        <v>398</v>
      </c>
      <c r="C108" s="131">
        <v>124315276.5</v>
      </c>
      <c r="D108" s="131">
        <v>478016500</v>
      </c>
      <c r="E108" s="131">
        <v>148337292</v>
      </c>
      <c r="F108" s="132">
        <f t="shared" si="3"/>
        <v>0.6367872609366747</v>
      </c>
    </row>
    <row r="109" spans="1:6">
      <c r="A109" s="130" t="s">
        <v>41</v>
      </c>
      <c r="B109" s="130" t="s">
        <v>399</v>
      </c>
      <c r="C109" s="131">
        <v>123338620</v>
      </c>
      <c r="D109" s="131">
        <v>476396265</v>
      </c>
      <c r="E109" s="131">
        <v>151460535.5</v>
      </c>
      <c r="F109" s="132">
        <f t="shared" si="3"/>
        <v>0.63418419761253053</v>
      </c>
    </row>
    <row r="110" spans="1:6">
      <c r="A110" s="130" t="s">
        <v>41</v>
      </c>
      <c r="B110" s="130" t="s">
        <v>400</v>
      </c>
      <c r="C110" s="131">
        <v>122374983.5</v>
      </c>
      <c r="D110" s="131">
        <v>474638998</v>
      </c>
      <c r="E110" s="131">
        <v>154557361.5</v>
      </c>
      <c r="F110" s="132">
        <f t="shared" si="3"/>
        <v>0.63152886604938052</v>
      </c>
    </row>
    <row r="111" spans="1:6">
      <c r="A111" s="130" t="s">
        <v>41</v>
      </c>
      <c r="B111" s="130" t="s">
        <v>401</v>
      </c>
      <c r="C111" s="131">
        <v>121415136</v>
      </c>
      <c r="D111" s="131">
        <v>472760884</v>
      </c>
      <c r="E111" s="131">
        <v>157618170</v>
      </c>
      <c r="F111" s="132">
        <f t="shared" si="3"/>
        <v>0.62884349239251236</v>
      </c>
    </row>
    <row r="112" spans="1:6">
      <c r="A112" s="130" t="s">
        <v>41</v>
      </c>
      <c r="B112" s="130" t="s">
        <v>402</v>
      </c>
      <c r="C112" s="131">
        <v>120466308</v>
      </c>
      <c r="D112" s="131">
        <v>470770720</v>
      </c>
      <c r="E112" s="131">
        <v>160627346</v>
      </c>
      <c r="F112" s="132">
        <f t="shared" si="3"/>
        <v>0.62613781990420525</v>
      </c>
    </row>
    <row r="113" spans="1:6">
      <c r="A113" s="130" t="s">
        <v>41</v>
      </c>
      <c r="B113" s="130" t="s">
        <v>403</v>
      </c>
      <c r="C113" s="131">
        <v>119540129.5</v>
      </c>
      <c r="D113" s="131">
        <v>468684422</v>
      </c>
      <c r="E113" s="131">
        <v>163566198</v>
      </c>
      <c r="F113" s="132">
        <f t="shared" si="3"/>
        <v>0.62342403429639437</v>
      </c>
    </row>
    <row r="114" spans="1:6">
      <c r="A114" s="130" t="s">
        <v>41</v>
      </c>
      <c r="B114" s="130" t="s">
        <v>404</v>
      </c>
      <c r="C114" s="131">
        <v>118638357.5</v>
      </c>
      <c r="D114" s="131">
        <v>466496918</v>
      </c>
      <c r="E114" s="131">
        <v>166445025</v>
      </c>
      <c r="F114" s="132">
        <f t="shared" si="3"/>
        <v>0.62068805913307734</v>
      </c>
    </row>
    <row r="115" spans="1:6">
      <c r="A115" s="130" t="s">
        <v>41</v>
      </c>
      <c r="B115" s="130" t="s">
        <v>405</v>
      </c>
      <c r="C115" s="131">
        <v>117741794.5</v>
      </c>
      <c r="D115" s="131">
        <v>464202306.5</v>
      </c>
      <c r="E115" s="131">
        <v>169280760</v>
      </c>
      <c r="F115" s="132">
        <f t="shared" si="3"/>
        <v>0.61792724202720439</v>
      </c>
    </row>
    <row r="116" spans="1:6">
      <c r="A116" s="130" t="s">
        <v>41</v>
      </c>
      <c r="B116" s="130" t="s">
        <v>406</v>
      </c>
      <c r="C116" s="131">
        <v>116846321</v>
      </c>
      <c r="D116" s="131">
        <v>461825785.5</v>
      </c>
      <c r="E116" s="131">
        <v>172059624</v>
      </c>
      <c r="F116" s="132">
        <f t="shared" si="3"/>
        <v>0.61516753153941717</v>
      </c>
    </row>
    <row r="117" spans="1:6">
      <c r="A117" s="130" t="s">
        <v>41</v>
      </c>
      <c r="B117" s="130" t="s">
        <v>407</v>
      </c>
      <c r="C117" s="131">
        <v>115962180</v>
      </c>
      <c r="D117" s="131">
        <v>459385838</v>
      </c>
      <c r="E117" s="131">
        <v>174759352</v>
      </c>
      <c r="F117" s="132">
        <f t="shared" si="3"/>
        <v>0.61242677564946468</v>
      </c>
    </row>
    <row r="118" spans="1:6">
      <c r="A118" s="130" t="s">
        <v>41</v>
      </c>
      <c r="B118" s="130" t="s">
        <v>408</v>
      </c>
      <c r="C118" s="131">
        <v>115086757.5</v>
      </c>
      <c r="D118" s="131">
        <v>456890446</v>
      </c>
      <c r="E118" s="131">
        <v>177372004</v>
      </c>
      <c r="F118" s="132">
        <f t="shared" si="3"/>
        <v>0.60971632641647922</v>
      </c>
    </row>
    <row r="119" spans="1:6">
      <c r="A119" s="130" t="s">
        <v>41</v>
      </c>
      <c r="B119" s="130" t="s">
        <v>409</v>
      </c>
      <c r="C119" s="131">
        <v>114226810</v>
      </c>
      <c r="D119" s="131">
        <v>454323606</v>
      </c>
      <c r="E119" s="131">
        <v>179907962.5</v>
      </c>
      <c r="F119" s="132">
        <f t="shared" si="3"/>
        <v>0.60701251940090351</v>
      </c>
    </row>
    <row r="120" spans="1:6">
      <c r="A120" s="130" t="s">
        <v>41</v>
      </c>
      <c r="B120" s="130" t="s">
        <v>410</v>
      </c>
      <c r="C120" s="131">
        <v>113386777</v>
      </c>
      <c r="D120" s="131">
        <v>451692808</v>
      </c>
      <c r="E120" s="131">
        <v>182353377.5</v>
      </c>
      <c r="F120" s="132">
        <f t="shared" si="3"/>
        <v>0.60432551233649934</v>
      </c>
    </row>
    <row r="121" spans="1:6">
      <c r="A121" s="130" t="s">
        <v>41</v>
      </c>
      <c r="B121" s="130" t="s">
        <v>411</v>
      </c>
      <c r="C121" s="131">
        <v>112561480</v>
      </c>
      <c r="D121" s="131">
        <v>449023129</v>
      </c>
      <c r="E121" s="131">
        <v>184688119</v>
      </c>
      <c r="F121" s="132">
        <f t="shared" si="3"/>
        <v>0.60168771034066248</v>
      </c>
    </row>
    <row r="122" spans="1:6">
      <c r="A122" s="130" t="s">
        <v>41</v>
      </c>
      <c r="B122" s="130" t="s">
        <v>412</v>
      </c>
      <c r="C122" s="131">
        <v>111741927</v>
      </c>
      <c r="D122" s="131">
        <v>446336321</v>
      </c>
      <c r="E122" s="131">
        <v>186894609.5</v>
      </c>
      <c r="F122" s="132">
        <f t="shared" si="3"/>
        <v>0.59913098377547269</v>
      </c>
    </row>
    <row r="123" spans="1:6">
      <c r="A123" s="130" t="s">
        <v>41</v>
      </c>
      <c r="B123" s="130" t="s">
        <v>413</v>
      </c>
      <c r="C123" s="131">
        <v>110926508</v>
      </c>
      <c r="D123" s="131">
        <v>443659135</v>
      </c>
      <c r="E123" s="131">
        <v>188952883</v>
      </c>
      <c r="F123" s="132">
        <f t="shared" si="3"/>
        <v>0.5966861426626332</v>
      </c>
    </row>
    <row r="124" spans="1:6">
      <c r="A124" s="130" t="s">
        <v>41</v>
      </c>
      <c r="B124" s="130" t="s">
        <v>414</v>
      </c>
      <c r="C124" s="131">
        <v>110114938</v>
      </c>
      <c r="D124" s="131">
        <v>441012628</v>
      </c>
      <c r="E124" s="131">
        <v>190848768</v>
      </c>
      <c r="F124" s="132">
        <f t="shared" si="3"/>
        <v>0.59437559904707149</v>
      </c>
    </row>
    <row r="125" spans="1:6">
      <c r="A125" s="130" t="s">
        <v>41</v>
      </c>
      <c r="B125" s="130" t="s">
        <v>415</v>
      </c>
      <c r="C125" s="131">
        <v>109311139</v>
      </c>
      <c r="D125" s="131">
        <v>438358034</v>
      </c>
      <c r="E125" s="131">
        <v>192619556</v>
      </c>
      <c r="F125" s="132">
        <f t="shared" si="3"/>
        <v>0.59214468197043157</v>
      </c>
    </row>
    <row r="126" spans="1:6">
      <c r="A126" s="130" t="s">
        <v>41</v>
      </c>
      <c r="B126" s="130" t="s">
        <v>416</v>
      </c>
      <c r="C126" s="131">
        <v>108522256</v>
      </c>
      <c r="D126" s="131">
        <v>435654275</v>
      </c>
      <c r="E126" s="131">
        <v>194304923</v>
      </c>
      <c r="F126" s="132">
        <f t="shared" si="3"/>
        <v>0.58993258752846078</v>
      </c>
    </row>
    <row r="127" spans="1:6">
      <c r="A127" s="130" t="s">
        <v>41</v>
      </c>
      <c r="B127" s="130" t="s">
        <v>417</v>
      </c>
      <c r="C127" s="131">
        <v>107748286</v>
      </c>
      <c r="D127" s="131">
        <v>432919071</v>
      </c>
      <c r="E127" s="131">
        <v>195889739</v>
      </c>
      <c r="F127" s="132">
        <f t="shared" si="3"/>
        <v>0.58776036963195588</v>
      </c>
    </row>
    <row r="128" spans="1:6">
      <c r="A128" s="130" t="s">
        <v>41</v>
      </c>
      <c r="B128" s="130" t="s">
        <v>418</v>
      </c>
      <c r="C128" s="131">
        <v>106973660</v>
      </c>
      <c r="D128" s="131">
        <v>430171156</v>
      </c>
      <c r="E128" s="131">
        <v>197366568</v>
      </c>
      <c r="F128" s="132">
        <f t="shared" si="3"/>
        <v>0.58565621360063225</v>
      </c>
    </row>
    <row r="129" spans="1:6">
      <c r="A129" s="130" t="s">
        <v>41</v>
      </c>
      <c r="B129" s="130" t="s">
        <v>419</v>
      </c>
      <c r="C129" s="131">
        <v>106185813.5</v>
      </c>
      <c r="D129" s="131">
        <v>427410794</v>
      </c>
      <c r="E129" s="131">
        <v>198745143</v>
      </c>
      <c r="F129" s="132">
        <f t="shared" si="3"/>
        <v>0.58362205037223258</v>
      </c>
    </row>
    <row r="130" spans="1:6">
      <c r="A130" s="130" t="s">
        <v>41</v>
      </c>
      <c r="B130" s="130" t="s">
        <v>420</v>
      </c>
      <c r="C130" s="131">
        <v>105400371.5</v>
      </c>
      <c r="D130" s="131">
        <v>424603964</v>
      </c>
      <c r="E130" s="131">
        <v>200053241.5</v>
      </c>
      <c r="F130" s="132">
        <f t="shared" si="3"/>
        <v>0.58160339318004228</v>
      </c>
    </row>
    <row r="131" spans="1:6">
      <c r="A131" s="130" t="s">
        <v>41</v>
      </c>
      <c r="B131" s="130" t="s">
        <v>421</v>
      </c>
      <c r="C131" s="131">
        <v>104612477</v>
      </c>
      <c r="D131" s="131">
        <v>421745260</v>
      </c>
      <c r="E131" s="131">
        <v>201307101</v>
      </c>
      <c r="F131" s="132">
        <f t="shared" si="3"/>
        <v>0.57958724673185325</v>
      </c>
    </row>
    <row r="132" spans="1:6">
      <c r="A132" s="130" t="s">
        <v>41</v>
      </c>
      <c r="B132" s="130" t="s">
        <v>422</v>
      </c>
      <c r="C132" s="131">
        <v>103819990</v>
      </c>
      <c r="D132" s="131">
        <v>418846213</v>
      </c>
      <c r="E132" s="131">
        <v>202505994</v>
      </c>
      <c r="F132" s="132">
        <f t="shared" si="3"/>
        <v>0.57758173125327361</v>
      </c>
    </row>
    <row r="133" spans="1:6">
      <c r="A133" s="130" t="s">
        <v>41</v>
      </c>
      <c r="B133" s="130" t="s">
        <v>423</v>
      </c>
      <c r="C133" s="131">
        <v>103029036</v>
      </c>
      <c r="D133" s="131">
        <v>415934987</v>
      </c>
      <c r="E133" s="131">
        <v>203621496</v>
      </c>
      <c r="F133" s="132">
        <f t="shared" si="3"/>
        <v>0.57562042978057526</v>
      </c>
    </row>
    <row r="134" spans="1:6">
      <c r="A134" s="130" t="s">
        <v>41</v>
      </c>
      <c r="B134" s="130" t="s">
        <v>424</v>
      </c>
      <c r="C134" s="131">
        <v>102235403.5</v>
      </c>
      <c r="D134" s="131">
        <v>413037498</v>
      </c>
      <c r="E134" s="131">
        <v>204634113</v>
      </c>
      <c r="F134" s="132">
        <f t="shared" ref="F134:F156" si="4">D134/(C134+D134+E134)</f>
        <v>0.57373728784524847</v>
      </c>
    </row>
    <row r="135" spans="1:6">
      <c r="A135" s="130" t="s">
        <v>41</v>
      </c>
      <c r="B135" s="130" t="s">
        <v>425</v>
      </c>
      <c r="C135" s="131">
        <v>101444920</v>
      </c>
      <c r="D135" s="131">
        <v>410112899.5</v>
      </c>
      <c r="E135" s="131">
        <v>205586350</v>
      </c>
      <c r="F135" s="132">
        <f t="shared" si="4"/>
        <v>0.57186953048218292</v>
      </c>
    </row>
    <row r="136" spans="1:6">
      <c r="A136" s="130" t="s">
        <v>41</v>
      </c>
      <c r="B136" s="130" t="s">
        <v>426</v>
      </c>
      <c r="C136" s="131">
        <v>100655681.5</v>
      </c>
      <c r="D136" s="131">
        <v>407138402</v>
      </c>
      <c r="E136" s="131">
        <v>206502285.5</v>
      </c>
      <c r="F136" s="132">
        <f t="shared" si="4"/>
        <v>0.56998526055786236</v>
      </c>
    </row>
    <row r="137" spans="1:6">
      <c r="A137" s="130" t="s">
        <v>41</v>
      </c>
      <c r="B137" s="130" t="s">
        <v>427</v>
      </c>
      <c r="C137" s="131">
        <v>99872063.5</v>
      </c>
      <c r="D137" s="131">
        <v>404202733</v>
      </c>
      <c r="E137" s="131">
        <v>207292919.5</v>
      </c>
      <c r="F137" s="132">
        <f t="shared" si="4"/>
        <v>0.56820505613161676</v>
      </c>
    </row>
    <row r="138" spans="1:6">
      <c r="A138" s="130" t="s">
        <v>41</v>
      </c>
      <c r="B138" s="130" t="s">
        <v>428</v>
      </c>
      <c r="C138" s="131">
        <v>99091874.5</v>
      </c>
      <c r="D138" s="131">
        <v>401330592.5</v>
      </c>
      <c r="E138" s="131">
        <v>207943699</v>
      </c>
      <c r="F138" s="132">
        <f t="shared" si="4"/>
        <v>0.56655810478108015</v>
      </c>
    </row>
    <row r="139" spans="1:6">
      <c r="A139" s="130" t="s">
        <v>41</v>
      </c>
      <c r="B139" s="130" t="s">
        <v>429</v>
      </c>
      <c r="C139" s="131">
        <v>98318424</v>
      </c>
      <c r="D139" s="131">
        <v>398492216</v>
      </c>
      <c r="E139" s="131">
        <v>208492655</v>
      </c>
      <c r="F139" s="132">
        <f t="shared" si="4"/>
        <v>0.56499412213861844</v>
      </c>
    </row>
    <row r="140" spans="1:6">
      <c r="A140" s="130" t="s">
        <v>41</v>
      </c>
      <c r="B140" s="130" t="s">
        <v>430</v>
      </c>
      <c r="C140" s="131">
        <v>97554194</v>
      </c>
      <c r="D140" s="131">
        <v>395745963</v>
      </c>
      <c r="E140" s="131">
        <v>208883228</v>
      </c>
      <c r="F140" s="132">
        <f t="shared" si="4"/>
        <v>0.56359345927844762</v>
      </c>
    </row>
    <row r="141" spans="1:6">
      <c r="A141" s="130" t="s">
        <v>41</v>
      </c>
      <c r="B141" s="130" t="s">
        <v>431</v>
      </c>
      <c r="C141" s="131">
        <v>96788814.5</v>
      </c>
      <c r="D141" s="131">
        <v>393116163</v>
      </c>
      <c r="E141" s="131">
        <v>209099098</v>
      </c>
      <c r="F141" s="132">
        <f t="shared" si="4"/>
        <v>0.56239466517960235</v>
      </c>
    </row>
    <row r="142" spans="1:6">
      <c r="A142" s="130" t="s">
        <v>41</v>
      </c>
      <c r="B142" s="130" t="s">
        <v>432</v>
      </c>
      <c r="C142" s="131">
        <v>96026320</v>
      </c>
      <c r="D142" s="131">
        <v>390581807</v>
      </c>
      <c r="E142" s="131">
        <v>209165573.5</v>
      </c>
      <c r="F142" s="132">
        <f t="shared" si="4"/>
        <v>0.56136328050243689</v>
      </c>
    </row>
    <row r="143" spans="1:6">
      <c r="A143" s="130" t="s">
        <v>41</v>
      </c>
      <c r="B143" s="130" t="s">
        <v>433</v>
      </c>
      <c r="C143" s="131">
        <v>95275228</v>
      </c>
      <c r="D143" s="131">
        <v>388089521.5</v>
      </c>
      <c r="E143" s="131">
        <v>209132147.5</v>
      </c>
      <c r="F143" s="132">
        <f t="shared" si="4"/>
        <v>0.56042059275826617</v>
      </c>
    </row>
    <row r="144" spans="1:6">
      <c r="A144" s="130" t="s">
        <v>41</v>
      </c>
      <c r="B144" s="130" t="s">
        <v>434</v>
      </c>
      <c r="C144" s="131">
        <v>94543664.5</v>
      </c>
      <c r="D144" s="131">
        <v>385584434</v>
      </c>
      <c r="E144" s="131">
        <v>209051808</v>
      </c>
      <c r="F144" s="132">
        <f t="shared" si="4"/>
        <v>0.5594829889312799</v>
      </c>
    </row>
    <row r="145" spans="1:6">
      <c r="A145" s="130" t="s">
        <v>41</v>
      </c>
      <c r="B145" s="130" t="s">
        <v>435</v>
      </c>
      <c r="C145" s="131">
        <v>93827114</v>
      </c>
      <c r="D145" s="131">
        <v>383054982</v>
      </c>
      <c r="E145" s="131">
        <v>208944810</v>
      </c>
      <c r="F145" s="132">
        <f t="shared" si="4"/>
        <v>0.55853011692720034</v>
      </c>
    </row>
    <row r="146" spans="1:6">
      <c r="A146" s="130" t="s">
        <v>41</v>
      </c>
      <c r="B146" s="130" t="s">
        <v>436</v>
      </c>
      <c r="C146" s="131">
        <v>93119274</v>
      </c>
      <c r="D146" s="131">
        <v>380502255</v>
      </c>
      <c r="E146" s="131">
        <v>208815924.5</v>
      </c>
      <c r="F146" s="132">
        <f t="shared" si="4"/>
        <v>0.55756355846023331</v>
      </c>
    </row>
    <row r="147" spans="1:6">
      <c r="A147" s="130" t="s">
        <v>41</v>
      </c>
      <c r="B147" s="130" t="s">
        <v>437</v>
      </c>
      <c r="C147" s="131">
        <v>92413315</v>
      </c>
      <c r="D147" s="131">
        <v>377921239.5</v>
      </c>
      <c r="E147" s="131">
        <v>208679864.5</v>
      </c>
      <c r="F147" s="132">
        <f t="shared" si="4"/>
        <v>0.55657321689364592</v>
      </c>
    </row>
    <row r="148" spans="1:6">
      <c r="A148" s="130" t="s">
        <v>41</v>
      </c>
      <c r="B148" s="130" t="s">
        <v>438</v>
      </c>
      <c r="C148" s="131">
        <v>91709725</v>
      </c>
      <c r="D148" s="131">
        <v>375325361</v>
      </c>
      <c r="E148" s="131">
        <v>208528054</v>
      </c>
      <c r="F148" s="132">
        <f t="shared" si="4"/>
        <v>0.55557406669641562</v>
      </c>
    </row>
    <row r="149" spans="1:6">
      <c r="A149" s="130" t="s">
        <v>41</v>
      </c>
      <c r="B149" s="130" t="s">
        <v>439</v>
      </c>
      <c r="C149" s="131">
        <v>91016696</v>
      </c>
      <c r="D149" s="131">
        <v>372720129</v>
      </c>
      <c r="E149" s="131">
        <v>208353132</v>
      </c>
      <c r="F149" s="132">
        <f t="shared" si="4"/>
        <v>0.55456881198419694</v>
      </c>
    </row>
    <row r="150" spans="1:6">
      <c r="A150" s="130" t="s">
        <v>41</v>
      </c>
      <c r="B150" s="130" t="s">
        <v>440</v>
      </c>
      <c r="C150" s="131">
        <v>90327183</v>
      </c>
      <c r="D150" s="131">
        <v>370099686</v>
      </c>
      <c r="E150" s="131">
        <v>208170379</v>
      </c>
      <c r="F150" s="132">
        <f t="shared" si="4"/>
        <v>0.55354652910566571</v>
      </c>
    </row>
    <row r="151" spans="1:6">
      <c r="A151" s="130" t="s">
        <v>41</v>
      </c>
      <c r="B151" s="130" t="s">
        <v>441</v>
      </c>
      <c r="C151" s="131">
        <v>89643542.5</v>
      </c>
      <c r="D151" s="131">
        <v>367457195.5</v>
      </c>
      <c r="E151" s="131">
        <v>207985384</v>
      </c>
      <c r="F151" s="132">
        <f t="shared" si="4"/>
        <v>0.55249565935161704</v>
      </c>
    </row>
    <row r="152" spans="1:6">
      <c r="A152" s="130" t="s">
        <v>41</v>
      </c>
      <c r="B152" s="130" t="s">
        <v>442</v>
      </c>
      <c r="C152" s="131">
        <v>88974912</v>
      </c>
      <c r="D152" s="131">
        <v>364798387</v>
      </c>
      <c r="E152" s="131">
        <v>207790371.5</v>
      </c>
      <c r="F152" s="132">
        <f t="shared" si="4"/>
        <v>0.55141840954520793</v>
      </c>
    </row>
    <row r="153" spans="1:6">
      <c r="A153" s="130" t="s">
        <v>41</v>
      </c>
      <c r="B153" s="130" t="s">
        <v>443</v>
      </c>
      <c r="C153" s="131">
        <v>88318988.5</v>
      </c>
      <c r="D153" s="131">
        <v>362134724.5</v>
      </c>
      <c r="E153" s="131">
        <v>207581365</v>
      </c>
      <c r="F153" s="132">
        <f t="shared" si="4"/>
        <v>0.55032738619444843</v>
      </c>
    </row>
    <row r="154" spans="1:6">
      <c r="A154" s="130" t="s">
        <v>41</v>
      </c>
      <c r="B154" s="130" t="s">
        <v>444</v>
      </c>
      <c r="C154" s="131">
        <v>87661825</v>
      </c>
      <c r="D154" s="131">
        <v>359473467.5</v>
      </c>
      <c r="E154" s="131">
        <v>207360573.5</v>
      </c>
      <c r="F154" s="132">
        <f t="shared" si="4"/>
        <v>0.54923718570897739</v>
      </c>
    </row>
    <row r="155" spans="1:6">
      <c r="A155" s="130" t="s">
        <v>41</v>
      </c>
      <c r="B155" s="130" t="s">
        <v>445</v>
      </c>
      <c r="C155" s="131">
        <v>87003635.5</v>
      </c>
      <c r="D155" s="131">
        <v>356815005</v>
      </c>
      <c r="E155" s="131">
        <v>207131475.5</v>
      </c>
      <c r="F155" s="132">
        <f t="shared" si="4"/>
        <v>0.548144928819707</v>
      </c>
    </row>
    <row r="156" spans="1:6" ht="15.75" thickBot="1">
      <c r="A156" s="133" t="s">
        <v>41</v>
      </c>
      <c r="B156" s="133" t="s">
        <v>446</v>
      </c>
      <c r="C156" s="134">
        <v>86351122</v>
      </c>
      <c r="D156" s="134">
        <v>354156480</v>
      </c>
      <c r="E156" s="134">
        <v>206892100</v>
      </c>
      <c r="F156" s="135">
        <f t="shared" si="4"/>
        <v>0.5470445520841466</v>
      </c>
    </row>
  </sheetData>
  <mergeCells count="3">
    <mergeCell ref="C4:E4"/>
    <mergeCell ref="A4:A5"/>
    <mergeCell ref="B4:B5"/>
  </mergeCells>
  <pageMargins left="0.7" right="0.7" top="0.75" bottom="0.75" header="0.3" footer="0.3"/>
  <ignoredErrors>
    <ignoredError sqref="B6:B156"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3664-60EC-4570-9CF6-414E7FCC2557}">
  <dimension ref="A2:E34"/>
  <sheetViews>
    <sheetView showGridLines="0" tabSelected="1" topLeftCell="A28" zoomScale="115" zoomScaleNormal="115" workbookViewId="0">
      <selection activeCell="E19" sqref="E19"/>
    </sheetView>
  </sheetViews>
  <sheetFormatPr defaultRowHeight="15"/>
  <cols>
    <col min="1" max="1" width="32.28515625" style="3" customWidth="1"/>
    <col min="2" max="2" width="12.28515625" style="3" customWidth="1"/>
    <col min="3" max="5" width="12.85546875" style="3" customWidth="1"/>
  </cols>
  <sheetData>
    <row r="2" spans="1:3" s="44" customFormat="1" ht="15" customHeight="1">
      <c r="A2" s="42" t="s">
        <v>1017</v>
      </c>
      <c r="B2" s="43"/>
      <c r="C2" s="43"/>
    </row>
    <row r="3" spans="1:3" ht="15.75" thickBot="1">
      <c r="A3" s="46"/>
      <c r="B3" s="46"/>
      <c r="C3" s="46"/>
    </row>
    <row r="4" spans="1:3" ht="15.75" thickBot="1">
      <c r="A4" s="64" t="s">
        <v>15</v>
      </c>
      <c r="B4" s="64">
        <v>1990</v>
      </c>
      <c r="C4" s="64">
        <v>2023</v>
      </c>
    </row>
    <row r="5" spans="1:3">
      <c r="A5" s="3" t="s">
        <v>16</v>
      </c>
      <c r="B5" s="53">
        <v>89.75</v>
      </c>
      <c r="C5" s="53">
        <v>98.44</v>
      </c>
    </row>
    <row r="6" spans="1:3">
      <c r="A6" s="3" t="s">
        <v>17</v>
      </c>
      <c r="B6" s="53">
        <v>92.58</v>
      </c>
      <c r="C6" s="53">
        <v>100</v>
      </c>
    </row>
    <row r="7" spans="1:3">
      <c r="A7" s="3" t="s">
        <v>18</v>
      </c>
      <c r="B7" s="53">
        <v>66.97</v>
      </c>
      <c r="C7" s="53">
        <v>92.72</v>
      </c>
    </row>
    <row r="8" spans="1:3">
      <c r="A8" s="3" t="s">
        <v>19</v>
      </c>
      <c r="B8" s="53">
        <v>44.37</v>
      </c>
      <c r="C8" s="53">
        <v>95.6</v>
      </c>
    </row>
    <row r="9" spans="1:3">
      <c r="A9" s="3" t="s">
        <v>20</v>
      </c>
      <c r="B9" s="53">
        <v>85.03</v>
      </c>
      <c r="C9" s="53">
        <v>99.84</v>
      </c>
    </row>
    <row r="10" spans="1:3">
      <c r="A10" s="3" t="s">
        <v>21</v>
      </c>
      <c r="B10" s="53">
        <v>89.23</v>
      </c>
      <c r="C10" s="53">
        <v>99.7</v>
      </c>
    </row>
    <row r="11" spans="1:3">
      <c r="A11" s="3" t="s">
        <v>22</v>
      </c>
      <c r="B11" s="53">
        <v>82.86</v>
      </c>
      <c r="C11" s="53">
        <v>93.1</v>
      </c>
    </row>
    <row r="12" spans="1:3">
      <c r="A12" s="3" t="s">
        <v>23</v>
      </c>
      <c r="B12" s="53">
        <v>89.97</v>
      </c>
      <c r="C12" s="53">
        <v>99.4</v>
      </c>
    </row>
    <row r="13" spans="1:3">
      <c r="A13" s="3" t="s">
        <v>24</v>
      </c>
      <c r="B13" s="53">
        <v>77.88</v>
      </c>
      <c r="C13" s="53">
        <v>97.63</v>
      </c>
    </row>
    <row r="14" spans="1:3">
      <c r="A14" s="3" t="s">
        <v>25</v>
      </c>
      <c r="B14" s="53">
        <v>69.010000000000005</v>
      </c>
      <c r="C14" s="53">
        <v>98.3</v>
      </c>
    </row>
    <row r="15" spans="1:3">
      <c r="A15" s="3" t="s">
        <v>26</v>
      </c>
      <c r="B15" s="53">
        <v>45.07</v>
      </c>
      <c r="C15" s="53">
        <v>90.39</v>
      </c>
    </row>
    <row r="16" spans="1:3">
      <c r="A16" s="3" t="s">
        <v>27</v>
      </c>
      <c r="B16" s="53">
        <v>42.22</v>
      </c>
      <c r="C16" s="53">
        <v>93</v>
      </c>
    </row>
    <row r="17" spans="1:5">
      <c r="A17" s="3" t="s">
        <v>28</v>
      </c>
      <c r="B17" s="53">
        <v>28</v>
      </c>
      <c r="C17" s="53">
        <v>49.3</v>
      </c>
    </row>
    <row r="18" spans="1:5">
      <c r="A18" s="3" t="s">
        <v>29</v>
      </c>
      <c r="B18" s="53">
        <v>40.24</v>
      </c>
      <c r="C18" s="53">
        <v>86.28</v>
      </c>
    </row>
    <row r="19" spans="1:5">
      <c r="A19" s="3" t="s">
        <v>30</v>
      </c>
      <c r="B19" s="53">
        <v>66.989999999999995</v>
      </c>
      <c r="C19" s="53">
        <v>97.5</v>
      </c>
    </row>
    <row r="20" spans="1:5">
      <c r="A20" s="3" t="s">
        <v>31</v>
      </c>
      <c r="B20" s="53">
        <v>87.52</v>
      </c>
      <c r="C20" s="53">
        <v>99.43</v>
      </c>
    </row>
    <row r="21" spans="1:5">
      <c r="A21" s="3" t="s">
        <v>32</v>
      </c>
      <c r="B21" s="53">
        <v>46.02</v>
      </c>
      <c r="C21" s="53">
        <v>99.41</v>
      </c>
    </row>
    <row r="22" spans="1:5" s="58" customFormat="1" ht="14.25">
      <c r="A22" s="3" t="s">
        <v>33</v>
      </c>
      <c r="B22" s="53">
        <v>72.790000000000006</v>
      </c>
      <c r="C22" s="53">
        <v>95.6</v>
      </c>
      <c r="D22" s="47"/>
      <c r="E22" s="47"/>
    </row>
    <row r="23" spans="1:5" s="58" customFormat="1" ht="14.25">
      <c r="A23" s="3" t="s">
        <v>34</v>
      </c>
      <c r="B23" s="53">
        <v>54.27</v>
      </c>
      <c r="C23" s="53">
        <v>99.9</v>
      </c>
      <c r="D23" s="47"/>
      <c r="E23" s="47"/>
    </row>
    <row r="24" spans="1:5">
      <c r="A24" s="3" t="s">
        <v>35</v>
      </c>
      <c r="B24" s="53">
        <v>52.24</v>
      </c>
      <c r="C24" s="53">
        <v>97</v>
      </c>
    </row>
    <row r="25" spans="1:5">
      <c r="A25" s="3" t="s">
        <v>36</v>
      </c>
      <c r="B25" s="53">
        <v>72</v>
      </c>
      <c r="C25" s="53">
        <v>97.98</v>
      </c>
    </row>
    <row r="26" spans="1:5">
      <c r="A26" s="3" t="s">
        <v>37</v>
      </c>
      <c r="B26" s="53">
        <v>84.42</v>
      </c>
      <c r="C26" s="53">
        <v>99</v>
      </c>
    </row>
    <row r="27" spans="1:5">
      <c r="A27" s="3" t="s">
        <v>38</v>
      </c>
      <c r="B27" s="53">
        <v>87.78</v>
      </c>
      <c r="C27" s="53">
        <v>100</v>
      </c>
    </row>
    <row r="28" spans="1:5">
      <c r="A28" s="3" t="s">
        <v>39</v>
      </c>
      <c r="B28" s="53">
        <v>91.69</v>
      </c>
      <c r="C28" s="53">
        <v>99.94</v>
      </c>
    </row>
    <row r="29" spans="1:5">
      <c r="A29" s="3" t="s">
        <v>40</v>
      </c>
      <c r="B29" s="53">
        <v>74.88</v>
      </c>
      <c r="C29" s="53">
        <v>99</v>
      </c>
    </row>
    <row r="30" spans="1:5" ht="15.75" thickBot="1">
      <c r="A30" s="46" t="s">
        <v>41</v>
      </c>
      <c r="B30" s="54">
        <v>79.48</v>
      </c>
      <c r="C30" s="54">
        <v>97.3</v>
      </c>
    </row>
    <row r="32" spans="1:5" s="58" customFormat="1" ht="30" customHeight="1">
      <c r="A32" s="430" t="s">
        <v>765</v>
      </c>
      <c r="B32" s="430"/>
      <c r="C32" s="430"/>
      <c r="D32" s="430"/>
      <c r="E32" s="430"/>
    </row>
    <row r="33" spans="1:5" s="58" customFormat="1" ht="12.75">
      <c r="A33" s="430" t="s">
        <v>42</v>
      </c>
      <c r="B33" s="430"/>
      <c r="C33" s="430"/>
      <c r="D33" s="430"/>
      <c r="E33" s="430"/>
    </row>
    <row r="34" spans="1:5" ht="33.75" customHeight="1">
      <c r="A34" s="430"/>
      <c r="B34" s="430"/>
      <c r="C34" s="430"/>
      <c r="D34" s="430"/>
      <c r="E34" s="430"/>
    </row>
  </sheetData>
  <mergeCells count="2">
    <mergeCell ref="A32:E32"/>
    <mergeCell ref="A33:E3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1780F-37C3-45D2-843B-84A3C1D4CFBA}">
  <dimension ref="A2:AU52"/>
  <sheetViews>
    <sheetView showGridLines="0" topLeftCell="A27" zoomScale="85" zoomScaleNormal="85" workbookViewId="0">
      <selection activeCell="A2" sqref="A2"/>
    </sheetView>
  </sheetViews>
  <sheetFormatPr defaultColWidth="9.140625" defaultRowHeight="15"/>
  <cols>
    <col min="1" max="2" width="9.140625" style="29"/>
    <col min="3" max="3" width="10.140625" style="29" bestFit="1" customWidth="1"/>
    <col min="4" max="5" width="6.5703125" style="29" bestFit="1" customWidth="1"/>
    <col min="6" max="6" width="10" style="29" bestFit="1" customWidth="1"/>
    <col min="7" max="7" width="7.5703125" style="29" bestFit="1" customWidth="1"/>
    <col min="8" max="8" width="9.42578125" style="29" bestFit="1" customWidth="1"/>
    <col min="9" max="9" width="6.5703125" style="29" bestFit="1" customWidth="1"/>
    <col min="10" max="10" width="8.5703125" style="29" bestFit="1" customWidth="1"/>
    <col min="11" max="11" width="8.5703125" style="29" customWidth="1"/>
    <col min="12" max="12" width="10.140625" style="29" bestFit="1" customWidth="1"/>
    <col min="13" max="14" width="6.5703125" style="29" bestFit="1" customWidth="1"/>
    <col min="15" max="15" width="10" style="29" bestFit="1" customWidth="1"/>
    <col min="16" max="16" width="7.5703125" style="29" bestFit="1" customWidth="1"/>
    <col min="17" max="17" width="9.42578125" style="29" bestFit="1" customWidth="1"/>
    <col min="18" max="18" width="6.5703125" style="29" bestFit="1" customWidth="1"/>
    <col min="19" max="19" width="8.5703125" style="29" bestFit="1" customWidth="1"/>
    <col min="20" max="20" width="6.5703125" style="29" customWidth="1"/>
    <col min="21" max="21" width="10.140625" style="29" bestFit="1" customWidth="1"/>
    <col min="22" max="23" width="6.5703125" style="29" bestFit="1" customWidth="1"/>
    <col min="24" max="24" width="10" style="29" bestFit="1" customWidth="1"/>
    <col min="25" max="25" width="7.5703125" style="29" bestFit="1" customWidth="1"/>
    <col min="26" max="26" width="9.42578125" style="29" bestFit="1" customWidth="1"/>
    <col min="27" max="27" width="6.5703125" style="29" bestFit="1" customWidth="1"/>
    <col min="28" max="28" width="8.5703125" style="29" bestFit="1" customWidth="1"/>
    <col min="29" max="44" width="9.140625" style="28"/>
    <col min="45" max="16384" width="9.140625" style="24"/>
  </cols>
  <sheetData>
    <row r="2" spans="1:47" s="18" customFormat="1">
      <c r="A2" s="81" t="s">
        <v>1030</v>
      </c>
      <c r="B2" s="74"/>
      <c r="C2" s="56"/>
      <c r="D2" s="56"/>
      <c r="E2" s="56"/>
      <c r="F2" s="169"/>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pans="1:47" s="18" customFormat="1" ht="15.75" thickBot="1">
      <c r="A3" s="70"/>
      <c r="B3" s="99"/>
      <c r="C3" s="66"/>
      <c r="D3" s="66"/>
      <c r="E3" s="66"/>
      <c r="F3" s="175"/>
      <c r="G3" s="66"/>
      <c r="H3" s="66"/>
      <c r="I3" s="66"/>
      <c r="J3" s="66"/>
      <c r="K3" s="66"/>
      <c r="L3" s="66"/>
      <c r="M3" s="66"/>
      <c r="N3" s="66"/>
      <c r="O3" s="66"/>
      <c r="P3" s="66"/>
      <c r="Q3" s="66"/>
      <c r="R3" s="66"/>
      <c r="S3" s="66"/>
      <c r="T3" s="66"/>
      <c r="U3" s="66"/>
      <c r="V3" s="66"/>
      <c r="W3" s="66"/>
      <c r="X3" s="66"/>
      <c r="Y3" s="66"/>
      <c r="Z3" s="66"/>
      <c r="AA3" s="66"/>
      <c r="AB3" s="66"/>
      <c r="AC3" s="66"/>
      <c r="AD3" s="56"/>
      <c r="AE3" s="56"/>
      <c r="AF3" s="56"/>
      <c r="AG3" s="56"/>
      <c r="AH3" s="56"/>
      <c r="AI3" s="56"/>
      <c r="AJ3" s="56"/>
      <c r="AK3" s="56"/>
      <c r="AL3" s="56"/>
      <c r="AM3" s="56"/>
      <c r="AN3" s="56"/>
      <c r="AO3" s="56"/>
      <c r="AP3" s="56"/>
      <c r="AQ3" s="56"/>
      <c r="AR3" s="56"/>
    </row>
    <row r="4" spans="1:47" s="35" customFormat="1" ht="23.45" customHeight="1" thickBot="1">
      <c r="A4" s="136" t="s">
        <v>447</v>
      </c>
      <c r="B4" s="136" t="s">
        <v>44</v>
      </c>
      <c r="C4" s="136" t="s">
        <v>16</v>
      </c>
      <c r="D4" s="136" t="s">
        <v>20</v>
      </c>
      <c r="E4" s="136" t="s">
        <v>21</v>
      </c>
      <c r="F4" s="136" t="s">
        <v>22</v>
      </c>
      <c r="G4" s="136" t="s">
        <v>31</v>
      </c>
      <c r="H4" s="136" t="s">
        <v>34</v>
      </c>
      <c r="I4" s="136" t="s">
        <v>35</v>
      </c>
      <c r="J4" s="136" t="s">
        <v>39</v>
      </c>
      <c r="K4" s="137" t="s">
        <v>448</v>
      </c>
      <c r="L4" s="136" t="s">
        <v>16</v>
      </c>
      <c r="M4" s="136" t="s">
        <v>20</v>
      </c>
      <c r="N4" s="136" t="s">
        <v>21</v>
      </c>
      <c r="O4" s="136" t="s">
        <v>22</v>
      </c>
      <c r="P4" s="136" t="s">
        <v>31</v>
      </c>
      <c r="Q4" s="136" t="s">
        <v>34</v>
      </c>
      <c r="R4" s="136" t="s">
        <v>35</v>
      </c>
      <c r="S4" s="136" t="s">
        <v>39</v>
      </c>
      <c r="T4" s="137" t="s">
        <v>448</v>
      </c>
      <c r="U4" s="136" t="s">
        <v>16</v>
      </c>
      <c r="V4" s="136" t="s">
        <v>20</v>
      </c>
      <c r="W4" s="136" t="s">
        <v>21</v>
      </c>
      <c r="X4" s="136" t="s">
        <v>22</v>
      </c>
      <c r="Y4" s="136" t="s">
        <v>31</v>
      </c>
      <c r="Z4" s="136" t="s">
        <v>34</v>
      </c>
      <c r="AA4" s="136" t="s">
        <v>35</v>
      </c>
      <c r="AB4" s="136" t="s">
        <v>39</v>
      </c>
      <c r="AC4" s="137" t="s">
        <v>448</v>
      </c>
      <c r="AD4" s="138"/>
      <c r="AE4" s="138"/>
      <c r="AF4" s="455"/>
      <c r="AG4" s="455"/>
      <c r="AH4" s="455"/>
      <c r="AI4" s="455"/>
      <c r="AJ4" s="455"/>
      <c r="AK4" s="455"/>
      <c r="AL4" s="455"/>
      <c r="AM4" s="455"/>
      <c r="AN4" s="455"/>
      <c r="AO4" s="455"/>
      <c r="AP4" s="455"/>
      <c r="AQ4" s="455"/>
      <c r="AR4" s="455"/>
      <c r="AS4" s="455"/>
      <c r="AT4" s="455"/>
      <c r="AU4" s="455"/>
    </row>
    <row r="5" spans="1:47">
      <c r="A5" s="29" t="s">
        <v>181</v>
      </c>
      <c r="K5" s="139"/>
      <c r="U5" s="30"/>
      <c r="AC5" s="139"/>
    </row>
    <row r="6" spans="1:47">
      <c r="B6" s="29">
        <v>1960</v>
      </c>
      <c r="C6" s="31">
        <v>60.652362823486328</v>
      </c>
      <c r="D6" s="31">
        <v>55.765224456787109</v>
      </c>
      <c r="E6" s="31">
        <v>58.182235717773438</v>
      </c>
      <c r="F6" s="31">
        <v>57.491367340087891</v>
      </c>
      <c r="G6" s="31">
        <v>56.913677215576172</v>
      </c>
      <c r="H6" s="31"/>
      <c r="I6" s="31"/>
      <c r="J6" s="31"/>
      <c r="K6" s="140">
        <f>AVERAGE(C6:J6)</f>
        <v>57.800973510742189</v>
      </c>
      <c r="L6" s="31"/>
      <c r="M6" s="31"/>
      <c r="N6" s="31"/>
      <c r="O6" s="31"/>
      <c r="P6" s="31"/>
      <c r="Q6" s="31"/>
      <c r="R6" s="31"/>
      <c r="S6" s="31"/>
      <c r="T6" s="31"/>
      <c r="U6" s="32"/>
      <c r="V6" s="31"/>
      <c r="W6" s="31"/>
      <c r="X6" s="31"/>
      <c r="Y6" s="31"/>
      <c r="Z6" s="31"/>
      <c r="AA6" s="31"/>
      <c r="AB6" s="31"/>
      <c r="AC6" s="141"/>
    </row>
    <row r="7" spans="1:47">
      <c r="A7" s="29" t="s">
        <v>449</v>
      </c>
      <c r="C7" s="31">
        <v>60.029472351074219</v>
      </c>
      <c r="D7" s="31">
        <v>57.087123870849609</v>
      </c>
      <c r="E7" s="31">
        <v>58.351737976074219</v>
      </c>
      <c r="F7" s="31">
        <v>56.125728607177734</v>
      </c>
      <c r="G7" s="31">
        <v>55.772468566894531</v>
      </c>
      <c r="H7" s="31"/>
      <c r="I7" s="31">
        <v>58.103004455566406</v>
      </c>
      <c r="J7" s="31">
        <v>64.204597473144531</v>
      </c>
      <c r="K7" s="140">
        <f t="shared" ref="K7:K19" si="0">AVERAGE(C7:J7)</f>
        <v>58.524876185825896</v>
      </c>
      <c r="L7" s="31"/>
      <c r="M7" s="31"/>
      <c r="N7" s="31"/>
      <c r="O7" s="31"/>
      <c r="P7" s="31"/>
      <c r="Q7" s="31"/>
      <c r="R7" s="31"/>
      <c r="S7" s="31"/>
      <c r="T7" s="31"/>
      <c r="U7" s="32"/>
      <c r="V7" s="31"/>
      <c r="W7" s="31"/>
      <c r="X7" s="31"/>
      <c r="Y7" s="31"/>
      <c r="Z7" s="31"/>
      <c r="AA7" s="31"/>
      <c r="AB7" s="31"/>
      <c r="AC7" s="141"/>
    </row>
    <row r="8" spans="1:47">
      <c r="A8" s="29" t="s">
        <v>449</v>
      </c>
      <c r="B8" s="29">
        <v>1970</v>
      </c>
      <c r="C8" s="31">
        <v>60.600383758544922</v>
      </c>
      <c r="D8" s="31">
        <v>59.250850677490234</v>
      </c>
      <c r="E8" s="31">
        <v>59.233596801757813</v>
      </c>
      <c r="F8" s="31">
        <v>56.572425842285156</v>
      </c>
      <c r="G8" s="31">
        <v>55.534095764160156</v>
      </c>
      <c r="H8" s="31"/>
      <c r="I8" s="31">
        <v>59.912418365478516</v>
      </c>
      <c r="J8" s="31">
        <v>64.834678649902344</v>
      </c>
      <c r="K8" s="140">
        <f t="shared" si="0"/>
        <v>59.419778551374165</v>
      </c>
      <c r="L8" s="31"/>
      <c r="M8" s="31"/>
      <c r="N8" s="31"/>
      <c r="O8" s="31"/>
      <c r="P8" s="31"/>
      <c r="Q8" s="31"/>
      <c r="R8" s="31"/>
      <c r="S8" s="31"/>
      <c r="T8" s="31"/>
      <c r="U8" s="32"/>
      <c r="V8" s="31"/>
      <c r="W8" s="31"/>
      <c r="X8" s="31"/>
      <c r="Y8" s="31"/>
      <c r="Z8" s="31"/>
      <c r="AA8" s="31"/>
      <c r="AB8" s="31"/>
      <c r="AC8" s="141"/>
    </row>
    <row r="9" spans="1:47">
      <c r="A9" s="29" t="s">
        <v>449</v>
      </c>
      <c r="C9" s="31">
        <v>62.132606506347656</v>
      </c>
      <c r="D9" s="31">
        <v>62.033451080322266</v>
      </c>
      <c r="E9" s="31">
        <v>60.702671051025391</v>
      </c>
      <c r="F9" s="31">
        <v>58.465747833251953</v>
      </c>
      <c r="G9" s="31">
        <v>56.072418212890625</v>
      </c>
      <c r="H9" s="31">
        <v>57.929336547851563</v>
      </c>
      <c r="I9" s="31">
        <v>62.721817016601563</v>
      </c>
      <c r="J9" s="31">
        <v>66.473060607910156</v>
      </c>
      <c r="K9" s="140">
        <f t="shared" si="0"/>
        <v>60.816388607025146</v>
      </c>
      <c r="L9" s="31"/>
      <c r="M9" s="31"/>
      <c r="N9" s="31"/>
      <c r="O9" s="31"/>
      <c r="P9" s="31"/>
      <c r="Q9" s="31"/>
      <c r="R9" s="31"/>
      <c r="S9" s="31"/>
      <c r="T9" s="31"/>
      <c r="U9" s="32"/>
      <c r="V9" s="31"/>
      <c r="W9" s="31"/>
      <c r="X9" s="31"/>
      <c r="Y9" s="31"/>
      <c r="Z9" s="31"/>
      <c r="AA9" s="31"/>
      <c r="AB9" s="31"/>
      <c r="AC9" s="141"/>
    </row>
    <row r="10" spans="1:47">
      <c r="A10" s="29" t="s">
        <v>449</v>
      </c>
      <c r="B10" s="29">
        <v>1980</v>
      </c>
      <c r="C10" s="31">
        <v>64.392196655273438</v>
      </c>
      <c r="D10" s="31">
        <v>65.214942932128906</v>
      </c>
      <c r="E10" s="31">
        <v>62.634635925292969</v>
      </c>
      <c r="F10" s="31">
        <v>61.442005157470703</v>
      </c>
      <c r="G10" s="31">
        <v>57.260387420654297</v>
      </c>
      <c r="H10" s="31">
        <v>64.731849670410156</v>
      </c>
      <c r="I10" s="31">
        <v>66.234817504882813</v>
      </c>
      <c r="J10" s="31">
        <v>68.887763977050781</v>
      </c>
      <c r="K10" s="140">
        <f t="shared" si="0"/>
        <v>63.849824905395508</v>
      </c>
      <c r="L10" s="31"/>
      <c r="M10" s="31"/>
      <c r="N10" s="31"/>
      <c r="O10" s="31"/>
      <c r="P10" s="31"/>
      <c r="Q10" s="31"/>
      <c r="R10" s="31"/>
      <c r="S10" s="31"/>
      <c r="T10" s="31"/>
      <c r="U10" s="32"/>
      <c r="V10" s="31"/>
      <c r="W10" s="31"/>
      <c r="X10" s="31"/>
      <c r="Y10" s="31"/>
      <c r="Z10" s="31"/>
      <c r="AA10" s="31"/>
      <c r="AB10" s="31"/>
      <c r="AC10" s="141"/>
    </row>
    <row r="11" spans="1:47">
      <c r="A11" s="29" t="s">
        <v>449</v>
      </c>
      <c r="C11" s="31">
        <v>67.143875122070313</v>
      </c>
      <c r="D11" s="31">
        <v>68.577995300292969</v>
      </c>
      <c r="E11" s="31">
        <v>64.905921936035156</v>
      </c>
      <c r="F11" s="31">
        <v>65.13934326171875</v>
      </c>
      <c r="G11" s="31">
        <v>58.970123291015625</v>
      </c>
      <c r="H11" s="31">
        <v>70.062782287597656</v>
      </c>
      <c r="I11" s="31">
        <v>70.157112121582031</v>
      </c>
      <c r="J11" s="31">
        <v>71.847526550292969</v>
      </c>
      <c r="K11" s="140">
        <f t="shared" si="0"/>
        <v>67.100584983825684</v>
      </c>
      <c r="L11" s="31"/>
      <c r="M11" s="31"/>
      <c r="N11" s="31"/>
      <c r="O11" s="31"/>
      <c r="P11" s="31"/>
      <c r="Q11" s="31"/>
      <c r="R11" s="31"/>
      <c r="S11" s="31"/>
      <c r="T11" s="31"/>
      <c r="U11" s="32"/>
      <c r="V11" s="31"/>
      <c r="W11" s="31"/>
      <c r="X11" s="31"/>
      <c r="Y11" s="31"/>
      <c r="Z11" s="31"/>
      <c r="AA11" s="31"/>
      <c r="AB11" s="31"/>
      <c r="AC11" s="141"/>
    </row>
    <row r="12" spans="1:47">
      <c r="A12" s="29" t="s">
        <v>449</v>
      </c>
      <c r="B12" s="29">
        <v>1990</v>
      </c>
      <c r="C12" s="31">
        <v>70.151100158691406</v>
      </c>
      <c r="D12" s="31">
        <v>71.907814025878906</v>
      </c>
      <c r="E12" s="31">
        <v>67.393638610839844</v>
      </c>
      <c r="F12" s="31">
        <v>69.197616577148438</v>
      </c>
      <c r="G12" s="31">
        <v>61.072967529296875</v>
      </c>
      <c r="H12" s="31">
        <v>74.117843627929688</v>
      </c>
      <c r="I12" s="31">
        <v>74.196296691894531</v>
      </c>
      <c r="J12" s="31">
        <v>75.12176513671875</v>
      </c>
      <c r="K12" s="140">
        <f t="shared" si="0"/>
        <v>70.394880294799805</v>
      </c>
      <c r="L12" s="31"/>
      <c r="M12" s="31"/>
      <c r="N12" s="31"/>
      <c r="O12" s="31"/>
      <c r="P12" s="31"/>
      <c r="Q12" s="31"/>
      <c r="R12" s="31"/>
      <c r="S12" s="31"/>
      <c r="T12" s="31"/>
      <c r="U12" s="32"/>
      <c r="V12" s="31"/>
      <c r="W12" s="31"/>
      <c r="X12" s="31"/>
      <c r="Y12" s="31"/>
      <c r="Z12" s="31"/>
      <c r="AA12" s="31"/>
      <c r="AB12" s="31"/>
      <c r="AC12" s="141"/>
    </row>
    <row r="13" spans="1:47">
      <c r="A13" s="29" t="s">
        <v>449</v>
      </c>
      <c r="C13" s="31">
        <v>73.176078796386719</v>
      </c>
      <c r="D13" s="31">
        <v>74.991950988769531</v>
      </c>
      <c r="E13" s="31">
        <v>69.975555419921875</v>
      </c>
      <c r="F13" s="31">
        <v>73.258308410644531</v>
      </c>
      <c r="G13" s="31">
        <v>63.43951416015625</v>
      </c>
      <c r="H13" s="31">
        <v>77.096595764160156</v>
      </c>
      <c r="I13" s="31">
        <v>78.061752319335938</v>
      </c>
      <c r="J13" s="31">
        <v>78.480491638183594</v>
      </c>
      <c r="K13" s="140">
        <f t="shared" si="0"/>
        <v>73.560030937194824</v>
      </c>
      <c r="L13" s="31"/>
      <c r="M13" s="31"/>
      <c r="N13" s="31"/>
      <c r="O13" s="31"/>
      <c r="P13" s="31"/>
      <c r="Q13" s="31"/>
      <c r="R13" s="31"/>
      <c r="S13" s="31"/>
      <c r="T13" s="31"/>
      <c r="U13" s="32"/>
      <c r="V13" s="31"/>
      <c r="W13" s="31"/>
      <c r="X13" s="31"/>
      <c r="Y13" s="31"/>
      <c r="Z13" s="31"/>
      <c r="AA13" s="31"/>
      <c r="AB13" s="31"/>
      <c r="AC13" s="141"/>
    </row>
    <row r="14" spans="1:47">
      <c r="A14" s="29" t="s">
        <v>449</v>
      </c>
      <c r="B14" s="29">
        <v>2000</v>
      </c>
      <c r="C14" s="31">
        <v>75.97979736328125</v>
      </c>
      <c r="D14" s="31">
        <v>77.620292663574219</v>
      </c>
      <c r="E14" s="31">
        <v>72.53009033203125</v>
      </c>
      <c r="F14" s="31">
        <v>76.964447021484375</v>
      </c>
      <c r="G14" s="31">
        <v>65.939643859863281</v>
      </c>
      <c r="H14" s="31">
        <v>79.2022705078125</v>
      </c>
      <c r="I14" s="31">
        <v>81.464584350585938</v>
      </c>
      <c r="J14" s="31">
        <v>81.694290161132813</v>
      </c>
      <c r="K14" s="140">
        <f t="shared" si="0"/>
        <v>76.424427032470703</v>
      </c>
      <c r="L14" s="31"/>
      <c r="M14" s="31"/>
      <c r="N14" s="31"/>
      <c r="O14" s="31"/>
      <c r="P14" s="31"/>
      <c r="Q14" s="31"/>
      <c r="R14" s="31"/>
      <c r="S14" s="31"/>
      <c r="T14" s="31"/>
      <c r="U14" s="32"/>
      <c r="V14" s="31"/>
      <c r="W14" s="31"/>
      <c r="X14" s="31"/>
      <c r="Y14" s="31"/>
      <c r="Z14" s="31"/>
      <c r="AA14" s="31"/>
      <c r="AB14" s="31"/>
      <c r="AC14" s="141"/>
    </row>
    <row r="15" spans="1:47">
      <c r="A15" s="29" t="s">
        <v>449</v>
      </c>
      <c r="C15" s="31">
        <v>78.321975708007813</v>
      </c>
      <c r="D15" s="31">
        <v>79.585014343261719</v>
      </c>
      <c r="E15" s="31">
        <v>74.936279296875</v>
      </c>
      <c r="F15" s="31">
        <v>79.960655212402344</v>
      </c>
      <c r="G15" s="31">
        <v>68.442481994628906</v>
      </c>
      <c r="H15" s="31">
        <v>80.641700744628906</v>
      </c>
      <c r="I15" s="31">
        <v>84.117591857910156</v>
      </c>
      <c r="J15" s="31">
        <v>84.534317016601563</v>
      </c>
      <c r="K15" s="140">
        <f t="shared" si="0"/>
        <v>78.817502021789551</v>
      </c>
      <c r="L15" s="31"/>
      <c r="M15" s="31"/>
      <c r="N15" s="31"/>
      <c r="O15" s="31"/>
      <c r="P15" s="31"/>
      <c r="Q15" s="31"/>
      <c r="R15" s="31"/>
      <c r="S15" s="31"/>
      <c r="T15" s="31"/>
      <c r="U15" s="32"/>
      <c r="V15" s="31"/>
      <c r="W15" s="31"/>
      <c r="X15" s="31"/>
      <c r="Y15" s="31"/>
      <c r="Z15" s="31"/>
      <c r="AA15" s="31"/>
      <c r="AB15" s="31"/>
      <c r="AC15" s="141"/>
    </row>
    <row r="16" spans="1:47">
      <c r="A16" s="29" t="s">
        <v>449</v>
      </c>
      <c r="B16" s="29">
        <v>2010</v>
      </c>
      <c r="C16" s="31">
        <v>79.961013793945313</v>
      </c>
      <c r="D16" s="31">
        <v>80.680694580078125</v>
      </c>
      <c r="E16" s="31">
        <v>77.073783874511719</v>
      </c>
      <c r="F16" s="31">
        <v>81.893135070800781</v>
      </c>
      <c r="G16" s="31">
        <v>70.816413879394531</v>
      </c>
      <c r="H16" s="31">
        <v>81.625251770019531</v>
      </c>
      <c r="I16" s="31">
        <v>85.735267639160156</v>
      </c>
      <c r="J16" s="31">
        <v>86.772254943847656</v>
      </c>
      <c r="K16" s="140">
        <f t="shared" si="0"/>
        <v>80.569726943969727</v>
      </c>
      <c r="L16" s="31"/>
      <c r="M16" s="31"/>
      <c r="N16" s="31"/>
      <c r="O16" s="31"/>
      <c r="P16" s="31"/>
      <c r="Q16" s="31"/>
      <c r="R16" s="31"/>
      <c r="S16" s="31"/>
      <c r="T16" s="31"/>
      <c r="U16" s="32"/>
      <c r="V16" s="31"/>
      <c r="W16" s="31"/>
      <c r="X16" s="31"/>
      <c r="Y16" s="31"/>
      <c r="Z16" s="31"/>
      <c r="AA16" s="31"/>
      <c r="AB16" s="31"/>
      <c r="AC16" s="141"/>
    </row>
    <row r="17" spans="1:29">
      <c r="A17" s="29" t="s">
        <v>449</v>
      </c>
      <c r="C17" s="31">
        <v>80.653900146484375</v>
      </c>
      <c r="D17" s="31">
        <v>80.704353332519531</v>
      </c>
      <c r="E17" s="31">
        <v>78.822959899902344</v>
      </c>
      <c r="F17" s="31">
        <v>82.409751892089844</v>
      </c>
      <c r="G17" s="31">
        <v>72.929023742675781</v>
      </c>
      <c r="H17" s="31">
        <v>82.366935729980469</v>
      </c>
      <c r="I17" s="31">
        <v>86.033889770507813</v>
      </c>
      <c r="J17" s="31">
        <v>88.180366516113281</v>
      </c>
      <c r="K17" s="140">
        <f t="shared" si="0"/>
        <v>81.51264762878418</v>
      </c>
      <c r="L17" s="31"/>
      <c r="M17" s="31"/>
      <c r="N17" s="31"/>
      <c r="O17" s="31"/>
      <c r="P17" s="31"/>
      <c r="Q17" s="31"/>
      <c r="R17" s="31"/>
      <c r="S17" s="31"/>
      <c r="T17" s="31"/>
      <c r="U17" s="32"/>
      <c r="V17" s="31"/>
      <c r="W17" s="31"/>
      <c r="X17" s="31"/>
      <c r="Y17" s="31"/>
      <c r="Z17" s="31"/>
      <c r="AA17" s="31"/>
      <c r="AB17" s="31"/>
      <c r="AC17" s="141"/>
    </row>
    <row r="18" spans="1:29">
      <c r="A18" s="29" t="s">
        <v>449</v>
      </c>
      <c r="B18" s="29">
        <v>2020</v>
      </c>
      <c r="C18" s="31">
        <v>80.156089782714844</v>
      </c>
      <c r="D18" s="31">
        <v>79.455696105957031</v>
      </c>
      <c r="E18" s="31">
        <v>80.064865112304688</v>
      </c>
      <c r="F18" s="31">
        <v>81.160171508789063</v>
      </c>
      <c r="G18" s="31">
        <v>74.647056579589844</v>
      </c>
      <c r="H18" s="31">
        <v>83.084587097167969</v>
      </c>
      <c r="I18" s="31">
        <v>84.731590270996094</v>
      </c>
      <c r="J18" s="31">
        <v>88.531486511230469</v>
      </c>
      <c r="K18" s="140">
        <f t="shared" si="0"/>
        <v>81.47894287109375</v>
      </c>
      <c r="L18" s="31"/>
      <c r="M18" s="31"/>
      <c r="N18" s="31"/>
      <c r="O18" s="31"/>
      <c r="P18" s="31"/>
      <c r="Q18" s="31"/>
      <c r="R18" s="31"/>
      <c r="S18" s="31"/>
      <c r="T18" s="31"/>
      <c r="U18" s="32"/>
      <c r="V18" s="31"/>
      <c r="W18" s="31"/>
      <c r="X18" s="31"/>
      <c r="Y18" s="31"/>
      <c r="Z18" s="31"/>
      <c r="AA18" s="31"/>
      <c r="AB18" s="31"/>
      <c r="AC18" s="141"/>
    </row>
    <row r="19" spans="1:29">
      <c r="A19" s="27" t="s">
        <v>449</v>
      </c>
      <c r="B19" s="27"/>
      <c r="C19" s="33">
        <v>78.735107421875</v>
      </c>
      <c r="D19" s="33">
        <v>77.407951354980469</v>
      </c>
      <c r="E19" s="33">
        <v>80.613700866699219</v>
      </c>
      <c r="F19" s="33">
        <v>78.654647827148438</v>
      </c>
      <c r="G19" s="33">
        <v>75.647216796875</v>
      </c>
      <c r="H19" s="33">
        <v>83.790351867675781</v>
      </c>
      <c r="I19" s="33">
        <v>82.348960876464844</v>
      </c>
      <c r="J19" s="33">
        <v>87.899070739746094</v>
      </c>
      <c r="K19" s="142">
        <f t="shared" si="0"/>
        <v>80.637125968933105</v>
      </c>
      <c r="L19" s="33"/>
      <c r="M19" s="33"/>
      <c r="N19" s="33"/>
      <c r="O19" s="33"/>
      <c r="P19" s="33"/>
      <c r="Q19" s="33"/>
      <c r="R19" s="33"/>
      <c r="S19" s="33"/>
      <c r="T19" s="33"/>
      <c r="U19" s="34"/>
      <c r="V19" s="33"/>
      <c r="W19" s="33"/>
      <c r="X19" s="33"/>
      <c r="Y19" s="33"/>
      <c r="Z19" s="33"/>
      <c r="AA19" s="33"/>
      <c r="AB19" s="33"/>
      <c r="AC19" s="143"/>
    </row>
    <row r="20" spans="1:29">
      <c r="A20" s="29" t="s">
        <v>450</v>
      </c>
      <c r="C20" s="31"/>
      <c r="D20" s="31"/>
      <c r="E20" s="31"/>
      <c r="F20" s="31"/>
      <c r="G20" s="31"/>
      <c r="H20" s="31"/>
      <c r="I20" s="31"/>
      <c r="J20" s="31"/>
      <c r="K20" s="141"/>
      <c r="L20" s="31"/>
      <c r="M20" s="31"/>
      <c r="N20" s="31"/>
      <c r="O20" s="31"/>
      <c r="P20" s="31"/>
      <c r="Q20" s="31"/>
      <c r="R20" s="31"/>
      <c r="S20" s="31"/>
      <c r="T20" s="31"/>
      <c r="U20" s="32"/>
      <c r="V20" s="31"/>
      <c r="W20" s="31"/>
      <c r="X20" s="31"/>
      <c r="Y20" s="31"/>
      <c r="Z20" s="31"/>
      <c r="AA20" s="31"/>
      <c r="AB20" s="31"/>
      <c r="AC20" s="141"/>
    </row>
    <row r="21" spans="1:29">
      <c r="B21" s="29">
        <v>1960</v>
      </c>
      <c r="C21" s="31"/>
      <c r="D21" s="31"/>
      <c r="E21" s="31"/>
      <c r="F21" s="31"/>
      <c r="G21" s="31"/>
      <c r="H21" s="31"/>
      <c r="I21" s="31"/>
      <c r="J21" s="31"/>
      <c r="K21" s="141"/>
      <c r="L21" s="31">
        <v>96.1678466796875</v>
      </c>
      <c r="M21" s="31">
        <v>95.552978515625</v>
      </c>
      <c r="N21" s="31">
        <v>95.507469177246094</v>
      </c>
      <c r="O21" s="31">
        <v>97.359794616699219</v>
      </c>
      <c r="P21" s="31">
        <v>96.843368530273438</v>
      </c>
      <c r="Q21" s="31"/>
      <c r="R21" s="31"/>
      <c r="S21" s="31"/>
      <c r="T21" s="144">
        <f>AVERAGE(M21:S21)</f>
        <v>96.315902709960938</v>
      </c>
      <c r="U21" s="32"/>
      <c r="V21" s="31"/>
      <c r="W21" s="31"/>
      <c r="X21" s="31"/>
      <c r="Y21" s="31"/>
      <c r="Z21" s="31"/>
      <c r="AA21" s="31"/>
      <c r="AB21" s="31"/>
      <c r="AC21" s="141"/>
    </row>
    <row r="22" spans="1:29">
      <c r="A22" s="29" t="s">
        <v>449</v>
      </c>
      <c r="C22" s="31"/>
      <c r="D22" s="31"/>
      <c r="E22" s="31"/>
      <c r="F22" s="31"/>
      <c r="G22" s="31"/>
      <c r="H22" s="31"/>
      <c r="I22" s="31"/>
      <c r="J22" s="31"/>
      <c r="K22" s="141"/>
      <c r="L22" s="31">
        <v>95.660903930664063</v>
      </c>
      <c r="M22" s="31">
        <v>95.251144409179688</v>
      </c>
      <c r="N22" s="31">
        <v>94.935447692871094</v>
      </c>
      <c r="O22" s="31">
        <v>94.961181640625</v>
      </c>
      <c r="P22" s="31">
        <v>95.056526184082031</v>
      </c>
      <c r="Q22" s="31"/>
      <c r="R22" s="31">
        <v>98.241966247558594</v>
      </c>
      <c r="S22" s="31">
        <v>96.551849365234375</v>
      </c>
      <c r="T22" s="144">
        <f t="shared" ref="T22:T33" si="1">AVERAGE(M22:S22)</f>
        <v>95.833019256591797</v>
      </c>
      <c r="U22" s="32"/>
      <c r="V22" s="31"/>
      <c r="W22" s="31"/>
      <c r="X22" s="31"/>
      <c r="Y22" s="31"/>
      <c r="Z22" s="31"/>
      <c r="AA22" s="31"/>
      <c r="AB22" s="31"/>
      <c r="AC22" s="141"/>
    </row>
    <row r="23" spans="1:29">
      <c r="A23" s="29" t="s">
        <v>449</v>
      </c>
      <c r="B23" s="29">
        <v>1970</v>
      </c>
      <c r="C23" s="31"/>
      <c r="D23" s="31"/>
      <c r="E23" s="31"/>
      <c r="F23" s="31"/>
      <c r="G23" s="31"/>
      <c r="H23" s="31"/>
      <c r="I23" s="31"/>
      <c r="J23" s="31"/>
      <c r="K23" s="141"/>
      <c r="L23" s="31">
        <v>95.404869079589844</v>
      </c>
      <c r="M23" s="31">
        <v>95.019081115722656</v>
      </c>
      <c r="N23" s="31">
        <v>94.602561950683594</v>
      </c>
      <c r="O23" s="31">
        <v>93.514106750488281</v>
      </c>
      <c r="P23" s="31">
        <v>93.814414978027344</v>
      </c>
      <c r="Q23" s="31"/>
      <c r="R23" s="31">
        <v>96.574119567871094</v>
      </c>
      <c r="S23" s="31">
        <v>94.810813903808594</v>
      </c>
      <c r="T23" s="144">
        <f t="shared" si="1"/>
        <v>94.722516377766922</v>
      </c>
      <c r="U23" s="32"/>
      <c r="V23" s="31"/>
      <c r="W23" s="31"/>
      <c r="X23" s="31"/>
      <c r="Y23" s="31"/>
      <c r="Z23" s="31"/>
      <c r="AA23" s="31"/>
      <c r="AB23" s="31"/>
      <c r="AC23" s="141"/>
    </row>
    <row r="24" spans="1:29">
      <c r="A24" s="29" t="s">
        <v>449</v>
      </c>
      <c r="C24" s="31"/>
      <c r="D24" s="31"/>
      <c r="E24" s="31"/>
      <c r="F24" s="31"/>
      <c r="G24" s="31"/>
      <c r="H24" s="31"/>
      <c r="I24" s="31"/>
      <c r="J24" s="31"/>
      <c r="K24" s="141"/>
      <c r="L24" s="31">
        <v>95.328941345214844</v>
      </c>
      <c r="M24" s="31">
        <v>94.821243286132813</v>
      </c>
      <c r="N24" s="31">
        <v>94.439903259277344</v>
      </c>
      <c r="O24" s="31">
        <v>92.846397399902344</v>
      </c>
      <c r="P24" s="31">
        <v>93.034942626953125</v>
      </c>
      <c r="Q24" s="31">
        <v>97.629791259765625</v>
      </c>
      <c r="R24" s="31">
        <v>95.373313903808594</v>
      </c>
      <c r="S24" s="31">
        <v>93.716354370117188</v>
      </c>
      <c r="T24" s="144">
        <f t="shared" si="1"/>
        <v>94.551706586565288</v>
      </c>
      <c r="U24" s="32"/>
      <c r="V24" s="31"/>
      <c r="W24" s="31"/>
      <c r="X24" s="31"/>
      <c r="Y24" s="31"/>
      <c r="Z24" s="31"/>
      <c r="AA24" s="31"/>
      <c r="AB24" s="31"/>
      <c r="AC24" s="141"/>
    </row>
    <row r="25" spans="1:29">
      <c r="A25" s="29" t="s">
        <v>449</v>
      </c>
      <c r="B25" s="29">
        <v>1980</v>
      </c>
      <c r="C25" s="31"/>
      <c r="D25" s="31"/>
      <c r="E25" s="31"/>
      <c r="F25" s="31"/>
      <c r="G25" s="31"/>
      <c r="H25" s="31"/>
      <c r="I25" s="31"/>
      <c r="J25" s="31"/>
      <c r="K25" s="141"/>
      <c r="L25" s="31">
        <v>95.361289978027344</v>
      </c>
      <c r="M25" s="31">
        <v>94.624122619628906</v>
      </c>
      <c r="N25" s="31">
        <v>94.380134582519531</v>
      </c>
      <c r="O25" s="31">
        <v>92.78668212890625</v>
      </c>
      <c r="P25" s="31">
        <v>92.636306762695313</v>
      </c>
      <c r="Q25" s="31">
        <v>97.657661437988281</v>
      </c>
      <c r="R25" s="31">
        <v>94.567268371582031</v>
      </c>
      <c r="S25" s="31">
        <v>93.162872314453125</v>
      </c>
      <c r="T25" s="144">
        <f t="shared" si="1"/>
        <v>94.259292602539063</v>
      </c>
      <c r="U25" s="32"/>
      <c r="V25" s="31"/>
      <c r="W25" s="31"/>
      <c r="X25" s="31"/>
      <c r="Y25" s="31"/>
      <c r="Z25" s="31"/>
      <c r="AA25" s="31"/>
      <c r="AB25" s="31"/>
      <c r="AC25" s="141"/>
    </row>
    <row r="26" spans="1:29">
      <c r="A26" s="29" t="s">
        <v>449</v>
      </c>
      <c r="C26" s="31"/>
      <c r="D26" s="31"/>
      <c r="E26" s="31"/>
      <c r="F26" s="31"/>
      <c r="G26" s="31"/>
      <c r="H26" s="31"/>
      <c r="I26" s="31"/>
      <c r="J26" s="31"/>
      <c r="K26" s="141"/>
      <c r="L26" s="31">
        <v>95.429130554199219</v>
      </c>
      <c r="M26" s="31">
        <v>94.396095275878906</v>
      </c>
      <c r="N26" s="31">
        <v>94.357368469238281</v>
      </c>
      <c r="O26" s="31">
        <v>93.164337158203125</v>
      </c>
      <c r="P26" s="31">
        <v>92.537025451660156</v>
      </c>
      <c r="Q26" s="31">
        <v>97.481460571289063</v>
      </c>
      <c r="R26" s="31">
        <v>94.082916259765625</v>
      </c>
      <c r="S26" s="31">
        <v>93.041923522949219</v>
      </c>
      <c r="T26" s="144">
        <f t="shared" si="1"/>
        <v>94.151589529854917</v>
      </c>
      <c r="U26" s="32"/>
      <c r="V26" s="31"/>
      <c r="W26" s="31"/>
      <c r="X26" s="31"/>
      <c r="Y26" s="31"/>
      <c r="Z26" s="31"/>
      <c r="AA26" s="31"/>
      <c r="AB26" s="31"/>
      <c r="AC26" s="141"/>
    </row>
    <row r="27" spans="1:29">
      <c r="A27" s="29" t="s">
        <v>449</v>
      </c>
      <c r="B27" s="29">
        <v>1990</v>
      </c>
      <c r="C27" s="31"/>
      <c r="D27" s="31"/>
      <c r="E27" s="31"/>
      <c r="F27" s="31"/>
      <c r="G27" s="31"/>
      <c r="H27" s="31"/>
      <c r="I27" s="31"/>
      <c r="J27" s="31"/>
      <c r="K27" s="141"/>
      <c r="L27" s="31">
        <v>95.458808898925781</v>
      </c>
      <c r="M27" s="31">
        <v>94.107307434082031</v>
      </c>
      <c r="N27" s="31">
        <v>94.307022094726563</v>
      </c>
      <c r="O27" s="31">
        <v>93.809402465820313</v>
      </c>
      <c r="P27" s="31">
        <v>92.655838012695313</v>
      </c>
      <c r="Q27" s="31">
        <v>97.164695739746094</v>
      </c>
      <c r="R27" s="31">
        <v>93.846504211425781</v>
      </c>
      <c r="S27" s="31">
        <v>93.242416381835938</v>
      </c>
      <c r="T27" s="144">
        <f t="shared" si="1"/>
        <v>94.16188376290458</v>
      </c>
      <c r="U27" s="32"/>
      <c r="V27" s="31"/>
      <c r="W27" s="31"/>
      <c r="X27" s="31"/>
      <c r="Y27" s="31"/>
      <c r="Z27" s="31"/>
      <c r="AA27" s="31"/>
      <c r="AB27" s="31"/>
      <c r="AC27" s="141"/>
    </row>
    <row r="28" spans="1:29">
      <c r="A28" s="29" t="s">
        <v>449</v>
      </c>
      <c r="C28" s="31"/>
      <c r="D28" s="31"/>
      <c r="E28" s="31"/>
      <c r="F28" s="31"/>
      <c r="G28" s="31"/>
      <c r="H28" s="31"/>
      <c r="I28" s="31"/>
      <c r="J28" s="31"/>
      <c r="K28" s="141"/>
      <c r="L28" s="31">
        <v>95.375823974609375</v>
      </c>
      <c r="M28" s="31">
        <v>93.729560852050781</v>
      </c>
      <c r="N28" s="31">
        <v>94.165756225585938</v>
      </c>
      <c r="O28" s="31">
        <v>94.552566528320313</v>
      </c>
      <c r="P28" s="31">
        <v>92.911750793457031</v>
      </c>
      <c r="Q28" s="31">
        <v>96.770042419433594</v>
      </c>
      <c r="R28" s="31">
        <v>93.783584594726563</v>
      </c>
      <c r="S28" s="31">
        <v>93.650764465332031</v>
      </c>
      <c r="T28" s="144">
        <f t="shared" si="1"/>
        <v>94.223432268415181</v>
      </c>
      <c r="U28" s="32"/>
      <c r="V28" s="31"/>
      <c r="W28" s="31"/>
      <c r="X28" s="31"/>
      <c r="Y28" s="31"/>
      <c r="Z28" s="31"/>
      <c r="AA28" s="31"/>
      <c r="AB28" s="31"/>
      <c r="AC28" s="141"/>
    </row>
    <row r="29" spans="1:29">
      <c r="A29" s="29" t="s">
        <v>449</v>
      </c>
      <c r="B29" s="29">
        <v>2000</v>
      </c>
      <c r="C29" s="31"/>
      <c r="D29" s="31"/>
      <c r="E29" s="31"/>
      <c r="F29" s="31"/>
      <c r="G29" s="31"/>
      <c r="H29" s="31"/>
      <c r="I29" s="31"/>
      <c r="J29" s="31"/>
      <c r="K29" s="141"/>
      <c r="L29" s="31">
        <v>95.104812622070313</v>
      </c>
      <c r="M29" s="31">
        <v>93.236305236816406</v>
      </c>
      <c r="N29" s="31">
        <v>93.8714599609375</v>
      </c>
      <c r="O29" s="31">
        <v>95.225128173828125</v>
      </c>
      <c r="P29" s="31">
        <v>93.2239990234375</v>
      </c>
      <c r="Q29" s="31">
        <v>96.359352111816406</v>
      </c>
      <c r="R29" s="31">
        <v>93.819015502929688</v>
      </c>
      <c r="S29" s="31">
        <v>94.150917053222656</v>
      </c>
      <c r="T29" s="144">
        <f t="shared" si="1"/>
        <v>94.269453866141177</v>
      </c>
      <c r="U29" s="32"/>
      <c r="V29" s="31"/>
      <c r="W29" s="31"/>
      <c r="X29" s="31"/>
      <c r="Y29" s="31"/>
      <c r="Z29" s="31"/>
      <c r="AA29" s="31"/>
      <c r="AB29" s="31"/>
      <c r="AC29" s="141"/>
    </row>
    <row r="30" spans="1:29">
      <c r="A30" s="29" t="s">
        <v>449</v>
      </c>
      <c r="C30" s="31"/>
      <c r="D30" s="31"/>
      <c r="E30" s="31"/>
      <c r="F30" s="31"/>
      <c r="G30" s="31"/>
      <c r="H30" s="31"/>
      <c r="I30" s="31"/>
      <c r="J30" s="31"/>
      <c r="K30" s="141"/>
      <c r="L30" s="31">
        <v>94.569602966308594</v>
      </c>
      <c r="M30" s="31">
        <v>92.602615356445313</v>
      </c>
      <c r="N30" s="31">
        <v>93.36322021484375</v>
      </c>
      <c r="O30" s="31">
        <v>95.65899658203125</v>
      </c>
      <c r="P30" s="31">
        <v>93.512039184570313</v>
      </c>
      <c r="Q30" s="31">
        <v>95.993690490722656</v>
      </c>
      <c r="R30" s="31">
        <v>93.876983642578125</v>
      </c>
      <c r="S30" s="31">
        <v>94.6243896484375</v>
      </c>
      <c r="T30" s="144">
        <f t="shared" si="1"/>
        <v>94.233133588518413</v>
      </c>
      <c r="U30" s="32"/>
      <c r="V30" s="31"/>
      <c r="W30" s="31"/>
      <c r="X30" s="31"/>
      <c r="Y30" s="31"/>
      <c r="Z30" s="31"/>
      <c r="AA30" s="31"/>
      <c r="AB30" s="31"/>
      <c r="AC30" s="141"/>
    </row>
    <row r="31" spans="1:29">
      <c r="A31" s="29" t="s">
        <v>449</v>
      </c>
      <c r="B31" s="29">
        <v>2010</v>
      </c>
      <c r="C31" s="31"/>
      <c r="D31" s="31"/>
      <c r="E31" s="31"/>
      <c r="F31" s="31"/>
      <c r="G31" s="31"/>
      <c r="H31" s="31"/>
      <c r="I31" s="31"/>
      <c r="J31" s="31"/>
      <c r="K31" s="141"/>
      <c r="L31" s="31">
        <v>93.693122863769531</v>
      </c>
      <c r="M31" s="31">
        <v>91.805259704589844</v>
      </c>
      <c r="N31" s="31">
        <v>92.581329345703125</v>
      </c>
      <c r="O31" s="31">
        <v>95.686698913574219</v>
      </c>
      <c r="P31" s="31">
        <v>93.695556640625</v>
      </c>
      <c r="Q31" s="31">
        <v>95.733360290527344</v>
      </c>
      <c r="R31" s="31">
        <v>93.880950927734375</v>
      </c>
      <c r="S31" s="31">
        <v>94.9501953125</v>
      </c>
      <c r="T31" s="144">
        <f t="shared" si="1"/>
        <v>94.047621590750552</v>
      </c>
      <c r="U31" s="32"/>
      <c r="V31" s="31"/>
      <c r="W31" s="31"/>
      <c r="X31" s="31"/>
      <c r="Y31" s="31"/>
      <c r="Z31" s="31"/>
      <c r="AA31" s="31"/>
      <c r="AB31" s="31"/>
      <c r="AC31" s="141"/>
    </row>
    <row r="32" spans="1:29">
      <c r="A32" s="29" t="s">
        <v>449</v>
      </c>
      <c r="C32" s="31"/>
      <c r="D32" s="31"/>
      <c r="E32" s="31"/>
      <c r="F32" s="31"/>
      <c r="G32" s="31"/>
      <c r="H32" s="31"/>
      <c r="I32" s="31"/>
      <c r="J32" s="31"/>
      <c r="K32" s="141"/>
      <c r="L32" s="31">
        <v>92.397407531738281</v>
      </c>
      <c r="M32" s="31">
        <v>90.822776794433594</v>
      </c>
      <c r="N32" s="31">
        <v>91.467353820800781</v>
      </c>
      <c r="O32" s="31">
        <v>95.141403198242188</v>
      </c>
      <c r="P32" s="31">
        <v>93.694480895996094</v>
      </c>
      <c r="Q32" s="31">
        <v>95.637855529785156</v>
      </c>
      <c r="R32" s="31">
        <v>93.753616333007813</v>
      </c>
      <c r="S32" s="31">
        <v>95.004737854003906</v>
      </c>
      <c r="T32" s="144">
        <f t="shared" si="1"/>
        <v>93.646032060895649</v>
      </c>
      <c r="U32" s="32"/>
      <c r="V32" s="31"/>
      <c r="W32" s="31"/>
      <c r="X32" s="31"/>
      <c r="Y32" s="31"/>
      <c r="Z32" s="31"/>
      <c r="AA32" s="31"/>
      <c r="AB32" s="31"/>
      <c r="AC32" s="141"/>
    </row>
    <row r="33" spans="1:30">
      <c r="A33" s="29" t="s">
        <v>449</v>
      </c>
      <c r="B33" s="29">
        <v>2020</v>
      </c>
      <c r="C33" s="31"/>
      <c r="D33" s="31"/>
      <c r="E33" s="31"/>
      <c r="F33" s="31"/>
      <c r="G33" s="31"/>
      <c r="H33" s="31"/>
      <c r="I33" s="31"/>
      <c r="J33" s="31"/>
      <c r="K33" s="141"/>
      <c r="L33" s="31">
        <v>90.603469848632813</v>
      </c>
      <c r="M33" s="31">
        <v>89.635581970214844</v>
      </c>
      <c r="N33" s="31">
        <v>89.964225769042969</v>
      </c>
      <c r="O33" s="31">
        <v>93.856948852539063</v>
      </c>
      <c r="P33" s="31">
        <v>93.428993225097656</v>
      </c>
      <c r="Q33" s="31">
        <v>95.765869140625</v>
      </c>
      <c r="R33" s="31">
        <v>93.4168701171875</v>
      </c>
      <c r="S33" s="31">
        <v>94.661628723144531</v>
      </c>
      <c r="T33" s="144">
        <f t="shared" si="1"/>
        <v>92.961445399693076</v>
      </c>
      <c r="U33" s="32"/>
      <c r="V33" s="31"/>
      <c r="W33" s="31"/>
      <c r="X33" s="31"/>
      <c r="Y33" s="31"/>
      <c r="Z33" s="31"/>
      <c r="AA33" s="31"/>
      <c r="AB33" s="31"/>
      <c r="AC33" s="141"/>
    </row>
    <row r="34" spans="1:30">
      <c r="A34" s="27" t="s">
        <v>449</v>
      </c>
      <c r="B34" s="27"/>
      <c r="C34" s="33"/>
      <c r="D34" s="33"/>
      <c r="E34" s="33"/>
      <c r="F34" s="33"/>
      <c r="G34" s="33"/>
      <c r="H34" s="33"/>
      <c r="I34" s="33"/>
      <c r="J34" s="33"/>
      <c r="K34" s="143"/>
      <c r="L34" s="33">
        <v>88.755836486816406</v>
      </c>
      <c r="M34" s="33">
        <v>88.526626586914063</v>
      </c>
      <c r="N34" s="33">
        <v>88.444107055664063</v>
      </c>
      <c r="O34" s="33">
        <v>92.186004638671875</v>
      </c>
      <c r="P34" s="33">
        <v>92.972755432128906</v>
      </c>
      <c r="Q34" s="33">
        <v>96.068107604980469</v>
      </c>
      <c r="R34" s="33">
        <v>92.943603515625</v>
      </c>
      <c r="S34" s="33">
        <v>94.013946533203125</v>
      </c>
      <c r="T34" s="142">
        <f>AVERAGE(M34:S34)</f>
        <v>92.165021623883931</v>
      </c>
      <c r="U34" s="34"/>
      <c r="V34" s="33"/>
      <c r="W34" s="33"/>
      <c r="X34" s="33"/>
      <c r="Y34" s="33"/>
      <c r="Z34" s="33"/>
      <c r="AA34" s="33"/>
      <c r="AB34" s="33"/>
      <c r="AC34" s="143"/>
    </row>
    <row r="35" spans="1:30">
      <c r="A35" s="145" t="s">
        <v>451</v>
      </c>
      <c r="B35" s="145"/>
      <c r="C35" s="146"/>
      <c r="D35" s="146"/>
      <c r="E35" s="146"/>
      <c r="F35" s="146"/>
      <c r="G35" s="146"/>
      <c r="H35" s="146"/>
      <c r="I35" s="146"/>
      <c r="J35" s="146"/>
      <c r="K35" s="147"/>
      <c r="L35" s="146"/>
      <c r="M35" s="146"/>
      <c r="N35" s="146"/>
      <c r="O35" s="146"/>
      <c r="P35" s="146"/>
      <c r="Q35" s="146"/>
      <c r="R35" s="146"/>
      <c r="S35" s="146"/>
      <c r="T35" s="146"/>
      <c r="U35" s="148"/>
      <c r="V35" s="146"/>
      <c r="W35" s="146"/>
      <c r="X35" s="146"/>
      <c r="Y35" s="146"/>
      <c r="Z35" s="146"/>
      <c r="AA35" s="146"/>
      <c r="AB35" s="146"/>
      <c r="AC35" s="147"/>
    </row>
    <row r="36" spans="1:30">
      <c r="B36" s="29">
        <v>1960</v>
      </c>
      <c r="C36" s="31"/>
      <c r="D36" s="31"/>
      <c r="E36" s="31"/>
      <c r="F36" s="31"/>
      <c r="G36" s="31"/>
      <c r="H36" s="31"/>
      <c r="I36" s="31"/>
      <c r="J36" s="31"/>
      <c r="K36" s="141"/>
      <c r="L36" s="31"/>
      <c r="M36" s="31"/>
      <c r="N36" s="31"/>
      <c r="O36" s="31"/>
      <c r="P36" s="31"/>
      <c r="Q36" s="31"/>
      <c r="R36" s="31"/>
      <c r="S36" s="31"/>
      <c r="T36" s="31"/>
      <c r="U36" s="32">
        <v>25.448348999023438</v>
      </c>
      <c r="V36" s="31">
        <v>16.00575065612793</v>
      </c>
      <c r="W36" s="31">
        <v>23.005647659301758</v>
      </c>
      <c r="X36" s="31">
        <v>19.407384872436523</v>
      </c>
      <c r="Y36" s="31">
        <v>18.34977912902832</v>
      </c>
      <c r="Z36" s="31"/>
      <c r="AA36" s="31"/>
      <c r="AB36" s="31"/>
      <c r="AC36" s="140">
        <f>AVERAGE(U36:AB36)</f>
        <v>20.443382263183594</v>
      </c>
    </row>
    <row r="37" spans="1:30">
      <c r="C37" s="31"/>
      <c r="D37" s="31"/>
      <c r="E37" s="31"/>
      <c r="F37" s="31"/>
      <c r="G37" s="31"/>
      <c r="H37" s="31"/>
      <c r="I37" s="31"/>
      <c r="J37" s="31"/>
      <c r="K37" s="141"/>
      <c r="L37" s="31"/>
      <c r="M37" s="31"/>
      <c r="N37" s="31"/>
      <c r="O37" s="31"/>
      <c r="P37" s="31"/>
      <c r="Q37" s="31"/>
      <c r="R37" s="31"/>
      <c r="S37" s="31"/>
      <c r="T37" s="31"/>
      <c r="U37" s="32">
        <v>24.458362579345703</v>
      </c>
      <c r="V37" s="31">
        <v>19.244222640991211</v>
      </c>
      <c r="W37" s="31">
        <v>24.087671279907227</v>
      </c>
      <c r="X37" s="31">
        <v>19.826023101806641</v>
      </c>
      <c r="Y37" s="31">
        <v>17.511505126953125</v>
      </c>
      <c r="Z37" s="31"/>
      <c r="AA37" s="31">
        <v>18.41795539855957</v>
      </c>
      <c r="AB37" s="31">
        <v>32.193275451660156</v>
      </c>
      <c r="AC37" s="140">
        <f t="shared" ref="AC37:AC48" si="2">AVERAGE(U37:AB37)</f>
        <v>22.248430797031947</v>
      </c>
    </row>
    <row r="38" spans="1:30">
      <c r="B38" s="29">
        <v>1970</v>
      </c>
      <c r="C38" s="31"/>
      <c r="D38" s="31"/>
      <c r="E38" s="31"/>
      <c r="F38" s="31"/>
      <c r="G38" s="31"/>
      <c r="H38" s="31"/>
      <c r="I38" s="31"/>
      <c r="J38" s="31"/>
      <c r="K38" s="141"/>
      <c r="L38" s="31"/>
      <c r="M38" s="31"/>
      <c r="N38" s="31"/>
      <c r="O38" s="31"/>
      <c r="P38" s="31"/>
      <c r="Q38" s="31"/>
      <c r="R38" s="31"/>
      <c r="S38" s="31"/>
      <c r="T38" s="31"/>
      <c r="U38" s="32">
        <v>25.744424819946289</v>
      </c>
      <c r="V38" s="31">
        <v>24.059686660766602</v>
      </c>
      <c r="W38" s="31">
        <v>26.250541687011719</v>
      </c>
      <c r="X38" s="31">
        <v>22.581399917602539</v>
      </c>
      <c r="Y38" s="31">
        <v>18.202552795410156</v>
      </c>
      <c r="Z38" s="31"/>
      <c r="AA38" s="31">
        <v>23.917236328125</v>
      </c>
      <c r="AB38" s="31">
        <v>35.649341583251953</v>
      </c>
      <c r="AC38" s="140">
        <f t="shared" si="2"/>
        <v>25.200740541730607</v>
      </c>
      <c r="AD38" s="28" t="s">
        <v>449</v>
      </c>
    </row>
    <row r="39" spans="1:30">
      <c r="C39" s="31"/>
      <c r="D39" s="31"/>
      <c r="E39" s="31"/>
      <c r="F39" s="31"/>
      <c r="G39" s="31"/>
      <c r="H39" s="31"/>
      <c r="I39" s="31"/>
      <c r="J39" s="31"/>
      <c r="K39" s="141"/>
      <c r="L39" s="31"/>
      <c r="M39" s="31"/>
      <c r="N39" s="31"/>
      <c r="O39" s="31"/>
      <c r="P39" s="31"/>
      <c r="Q39" s="31"/>
      <c r="R39" s="31"/>
      <c r="S39" s="31"/>
      <c r="T39" s="31"/>
      <c r="U39" s="32">
        <v>28.888250350952148</v>
      </c>
      <c r="V39" s="31">
        <v>30.038215637207031</v>
      </c>
      <c r="W39" s="31">
        <v>29.324655532836914</v>
      </c>
      <c r="X39" s="31">
        <v>27.170904159545898</v>
      </c>
      <c r="Y39" s="31">
        <v>20.194141387939453</v>
      </c>
      <c r="Z39" s="31">
        <v>19.004144668579102</v>
      </c>
      <c r="AA39" s="31">
        <v>30.893394470214844</v>
      </c>
      <c r="AB39" s="31">
        <v>40.354579925537109</v>
      </c>
      <c r="AC39" s="140">
        <f t="shared" si="2"/>
        <v>28.233535766601563</v>
      </c>
      <c r="AD39" s="28" t="s">
        <v>449</v>
      </c>
    </row>
    <row r="40" spans="1:30">
      <c r="B40" s="29">
        <v>1980</v>
      </c>
      <c r="C40" s="31"/>
      <c r="D40" s="31"/>
      <c r="E40" s="31"/>
      <c r="F40" s="31"/>
      <c r="G40" s="31"/>
      <c r="H40" s="31"/>
      <c r="I40" s="31"/>
      <c r="J40" s="31"/>
      <c r="K40" s="141"/>
      <c r="L40" s="31"/>
      <c r="M40" s="31"/>
      <c r="N40" s="31"/>
      <c r="O40" s="31"/>
      <c r="P40" s="31"/>
      <c r="Q40" s="31"/>
      <c r="R40" s="31"/>
      <c r="S40" s="31"/>
      <c r="T40" s="31"/>
      <c r="U40" s="32">
        <v>33.46905517578125</v>
      </c>
      <c r="V40" s="31">
        <v>36.770057678222656</v>
      </c>
      <c r="W40" s="31">
        <v>33.140651702880859</v>
      </c>
      <c r="X40" s="31">
        <v>33.09454345703125</v>
      </c>
      <c r="Y40" s="31">
        <v>23.256097793579102</v>
      </c>
      <c r="Z40" s="31">
        <v>32.947025299072266</v>
      </c>
      <c r="AA40" s="31">
        <v>38.824806213378906</v>
      </c>
      <c r="AB40" s="31">
        <v>45.960575103759766</v>
      </c>
      <c r="AC40" s="140">
        <f t="shared" si="2"/>
        <v>34.682851552963257</v>
      </c>
      <c r="AD40" s="28" t="s">
        <v>449</v>
      </c>
    </row>
    <row r="41" spans="1:30">
      <c r="A41" s="29" t="s">
        <v>449</v>
      </c>
      <c r="C41" s="31"/>
      <c r="D41" s="31"/>
      <c r="E41" s="31"/>
      <c r="F41" s="31"/>
      <c r="G41" s="31"/>
      <c r="H41" s="31"/>
      <c r="I41" s="31"/>
      <c r="J41" s="31"/>
      <c r="K41" s="141"/>
      <c r="L41" s="31"/>
      <c r="M41" s="31"/>
      <c r="N41" s="31"/>
      <c r="O41" s="31"/>
      <c r="P41" s="31"/>
      <c r="Q41" s="31"/>
      <c r="R41" s="31"/>
      <c r="S41" s="31"/>
      <c r="T41" s="31"/>
      <c r="U41" s="32">
        <v>39.063720703125</v>
      </c>
      <c r="V41" s="31">
        <v>43.849277496337891</v>
      </c>
      <c r="W41" s="31">
        <v>37.529396057128906</v>
      </c>
      <c r="X41" s="31">
        <v>39.854709625244141</v>
      </c>
      <c r="Y41" s="31">
        <v>27.156972885131836</v>
      </c>
      <c r="Z41" s="31">
        <v>43.918254852294922</v>
      </c>
      <c r="AA41" s="31">
        <v>47.196460723876953</v>
      </c>
      <c r="AB41" s="31">
        <v>52.123180389404297</v>
      </c>
      <c r="AC41" s="140">
        <f t="shared" si="2"/>
        <v>41.336496591567993</v>
      </c>
      <c r="AD41" s="28" t="s">
        <v>449</v>
      </c>
    </row>
    <row r="42" spans="1:30">
      <c r="A42" s="29" t="s">
        <v>449</v>
      </c>
      <c r="B42" s="29">
        <v>1990</v>
      </c>
      <c r="C42" s="31"/>
      <c r="D42" s="31"/>
      <c r="E42" s="31"/>
      <c r="F42" s="31"/>
      <c r="G42" s="31"/>
      <c r="H42" s="31"/>
      <c r="I42" s="31"/>
      <c r="J42" s="31"/>
      <c r="K42" s="141"/>
      <c r="L42" s="31"/>
      <c r="M42" s="31"/>
      <c r="N42" s="31"/>
      <c r="O42" s="31"/>
      <c r="P42" s="31"/>
      <c r="Q42" s="31"/>
      <c r="R42" s="31"/>
      <c r="S42" s="31"/>
      <c r="T42" s="31"/>
      <c r="U42" s="32">
        <v>45.246913909912109</v>
      </c>
      <c r="V42" s="31">
        <v>50.87347412109375</v>
      </c>
      <c r="W42" s="31">
        <v>42.321945190429688</v>
      </c>
      <c r="X42" s="31">
        <v>46.956012725830078</v>
      </c>
      <c r="Y42" s="31">
        <v>31.664127349853516</v>
      </c>
      <c r="Z42" s="31">
        <v>52.303451538085938</v>
      </c>
      <c r="AA42" s="31">
        <v>55.499431610107422</v>
      </c>
      <c r="AB42" s="31">
        <v>58.502201080322266</v>
      </c>
      <c r="AC42" s="140">
        <f t="shared" si="2"/>
        <v>47.920944690704346</v>
      </c>
      <c r="AD42" s="28" t="s">
        <v>449</v>
      </c>
    </row>
    <row r="43" spans="1:30">
      <c r="A43" s="29" t="s">
        <v>449</v>
      </c>
      <c r="C43" s="31"/>
      <c r="D43" s="31"/>
      <c r="E43" s="31"/>
      <c r="F43" s="31"/>
      <c r="G43" s="31"/>
      <c r="H43" s="31"/>
      <c r="I43" s="31"/>
      <c r="J43" s="31"/>
      <c r="K43" s="141"/>
      <c r="L43" s="31"/>
      <c r="M43" s="31"/>
      <c r="N43" s="31"/>
      <c r="O43" s="31"/>
      <c r="P43" s="31"/>
      <c r="Q43" s="31"/>
      <c r="R43" s="31"/>
      <c r="S43" s="31"/>
      <c r="T43" s="31"/>
      <c r="U43" s="32">
        <v>51.591140747070313</v>
      </c>
      <c r="V43" s="31">
        <v>57.443614959716797</v>
      </c>
      <c r="W43" s="31">
        <v>47.349567413330078</v>
      </c>
      <c r="X43" s="31">
        <v>53.905166625976563</v>
      </c>
      <c r="Y43" s="31">
        <v>36.543785095214844</v>
      </c>
      <c r="Z43" s="31">
        <v>58.496788024902344</v>
      </c>
      <c r="AA43" s="31">
        <v>63.230560302734375</v>
      </c>
      <c r="AB43" s="31">
        <v>64.761161804199219</v>
      </c>
      <c r="AC43" s="140">
        <f t="shared" si="2"/>
        <v>54.165223121643066</v>
      </c>
      <c r="AD43" s="28" t="s">
        <v>449</v>
      </c>
    </row>
    <row r="44" spans="1:30">
      <c r="A44" s="29" t="s">
        <v>449</v>
      </c>
      <c r="B44" s="29">
        <v>2000</v>
      </c>
      <c r="C44" s="31"/>
      <c r="D44" s="31"/>
      <c r="E44" s="31"/>
      <c r="F44" s="31"/>
      <c r="G44" s="31"/>
      <c r="H44" s="31"/>
      <c r="I44" s="31"/>
      <c r="J44" s="31"/>
      <c r="K44" s="141"/>
      <c r="L44" s="31"/>
      <c r="M44" s="31"/>
      <c r="N44" s="31"/>
      <c r="O44" s="31"/>
      <c r="P44" s="31"/>
      <c r="Q44" s="31"/>
      <c r="R44" s="31"/>
      <c r="S44" s="31"/>
      <c r="T44" s="31"/>
      <c r="U44" s="32">
        <v>57.666751861572266</v>
      </c>
      <c r="V44" s="31">
        <v>63.163936614990234</v>
      </c>
      <c r="W44" s="31">
        <v>52.443706512451172</v>
      </c>
      <c r="X44" s="31">
        <v>60.210922241210938</v>
      </c>
      <c r="Y44" s="31">
        <v>41.561046600341797</v>
      </c>
      <c r="Z44" s="31">
        <v>62.900596618652344</v>
      </c>
      <c r="AA44" s="31">
        <v>69.892250061035156</v>
      </c>
      <c r="AB44" s="31">
        <v>70.567153930664063</v>
      </c>
      <c r="AC44" s="140">
        <f t="shared" si="2"/>
        <v>59.800795555114746</v>
      </c>
      <c r="AD44" s="28" t="s">
        <v>449</v>
      </c>
    </row>
    <row r="45" spans="1:30">
      <c r="C45" s="31"/>
      <c r="D45" s="31"/>
      <c r="E45" s="31"/>
      <c r="F45" s="31"/>
      <c r="G45" s="31"/>
      <c r="H45" s="31"/>
      <c r="I45" s="31"/>
      <c r="J45" s="31"/>
      <c r="K45" s="141"/>
      <c r="L45" s="31"/>
      <c r="M45" s="31"/>
      <c r="N45" s="31"/>
      <c r="O45" s="31"/>
      <c r="P45" s="31"/>
      <c r="Q45" s="31"/>
      <c r="R45" s="31"/>
      <c r="S45" s="31"/>
      <c r="T45" s="31"/>
      <c r="U45" s="32">
        <v>63.041893005371094</v>
      </c>
      <c r="V45" s="31">
        <v>67.641952514648438</v>
      </c>
      <c r="W45" s="31">
        <v>57.436004638671875</v>
      </c>
      <c r="X45" s="31">
        <v>65.384078979492188</v>
      </c>
      <c r="Y45" s="31">
        <v>46.479896545410156</v>
      </c>
      <c r="Z45" s="31">
        <v>65.925148010253906</v>
      </c>
      <c r="AA45" s="31">
        <v>74.992408752441406</v>
      </c>
      <c r="AB45" s="31">
        <v>75.590827941894531</v>
      </c>
      <c r="AC45" s="140">
        <f t="shared" si="2"/>
        <v>64.561526298522949</v>
      </c>
      <c r="AD45" s="28" t="s">
        <v>449</v>
      </c>
    </row>
    <row r="46" spans="1:30">
      <c r="B46" s="29">
        <v>2010</v>
      </c>
      <c r="C46" s="31"/>
      <c r="D46" s="31"/>
      <c r="E46" s="31"/>
      <c r="F46" s="31"/>
      <c r="G46" s="31"/>
      <c r="H46" s="31"/>
      <c r="I46" s="31"/>
      <c r="J46" s="31"/>
      <c r="K46" s="141"/>
      <c r="L46" s="31"/>
      <c r="M46" s="31"/>
      <c r="N46" s="31"/>
      <c r="O46" s="31"/>
      <c r="P46" s="31"/>
      <c r="Q46" s="31"/>
      <c r="R46" s="31"/>
      <c r="S46" s="31"/>
      <c r="T46" s="31"/>
      <c r="U46" s="32">
        <v>67.282394409179688</v>
      </c>
      <c r="V46" s="31">
        <v>70.488494873046875</v>
      </c>
      <c r="W46" s="31">
        <v>62.158290863037109</v>
      </c>
      <c r="X46" s="31">
        <v>68.937507629394531</v>
      </c>
      <c r="Y46" s="31">
        <v>51.063175201416016</v>
      </c>
      <c r="Z46" s="31">
        <v>67.988616943359375</v>
      </c>
      <c r="AA46" s="31">
        <v>78.044532775878906</v>
      </c>
      <c r="AB46" s="31">
        <v>79.506385803222656</v>
      </c>
      <c r="AC46" s="140">
        <f t="shared" si="2"/>
        <v>68.183674812316895</v>
      </c>
      <c r="AD46" s="28" t="s">
        <v>449</v>
      </c>
    </row>
    <row r="47" spans="1:30">
      <c r="C47" s="31"/>
      <c r="D47" s="31"/>
      <c r="E47" s="31"/>
      <c r="F47" s="31"/>
      <c r="G47" s="31"/>
      <c r="H47" s="31"/>
      <c r="I47" s="31"/>
      <c r="J47" s="31"/>
      <c r="K47" s="141"/>
      <c r="L47" s="31"/>
      <c r="M47" s="31"/>
      <c r="N47" s="31"/>
      <c r="O47" s="31"/>
      <c r="P47" s="31"/>
      <c r="Q47" s="31"/>
      <c r="R47" s="31"/>
      <c r="S47" s="31"/>
      <c r="T47" s="31"/>
      <c r="U47" s="32">
        <v>69.951606750488281</v>
      </c>
      <c r="V47" s="31">
        <v>71.317916870117188</v>
      </c>
      <c r="W47" s="31">
        <v>66.442596435546875</v>
      </c>
      <c r="X47" s="31">
        <v>70.386253356933594</v>
      </c>
      <c r="Y47" s="31">
        <v>55.072502136230469</v>
      </c>
      <c r="Z47" s="31">
        <v>69.517280578613281</v>
      </c>
      <c r="AA47" s="31">
        <v>78.56793212890625</v>
      </c>
      <c r="AB47" s="31">
        <v>81.991752624511719</v>
      </c>
      <c r="AC47" s="140">
        <f t="shared" si="2"/>
        <v>70.405980110168457</v>
      </c>
      <c r="AD47" s="28" t="s">
        <v>449</v>
      </c>
    </row>
    <row r="48" spans="1:30">
      <c r="B48" s="29">
        <v>2020</v>
      </c>
      <c r="C48" s="31"/>
      <c r="D48" s="31"/>
      <c r="E48" s="31"/>
      <c r="F48" s="31"/>
      <c r="G48" s="31"/>
      <c r="H48" s="31"/>
      <c r="I48" s="31"/>
      <c r="J48" s="31"/>
      <c r="K48" s="141"/>
      <c r="L48" s="31"/>
      <c r="M48" s="31"/>
      <c r="N48" s="31"/>
      <c r="O48" s="31"/>
      <c r="P48" s="31"/>
      <c r="Q48" s="31"/>
      <c r="R48" s="31"/>
      <c r="S48" s="31"/>
      <c r="T48" s="31"/>
      <c r="U48" s="32">
        <v>70.610183715820313</v>
      </c>
      <c r="V48" s="31">
        <v>69.748298645019531</v>
      </c>
      <c r="W48" s="31">
        <v>70.121170043945313</v>
      </c>
      <c r="X48" s="31">
        <v>69.247711181640625</v>
      </c>
      <c r="Y48" s="31">
        <v>58.268192291259766</v>
      </c>
      <c r="Z48" s="31">
        <v>70.94586181640625</v>
      </c>
      <c r="AA48" s="31">
        <v>76.088081359863281</v>
      </c>
      <c r="AB48" s="31">
        <v>82.728759765625</v>
      </c>
      <c r="AC48" s="140">
        <f t="shared" si="2"/>
        <v>70.96978235244751</v>
      </c>
      <c r="AD48" s="28" t="s">
        <v>449</v>
      </c>
    </row>
    <row r="49" spans="1:30" ht="15.75" thickBot="1">
      <c r="A49" s="149"/>
      <c r="B49" s="150" t="s">
        <v>452</v>
      </c>
      <c r="C49" s="151"/>
      <c r="D49" s="151"/>
      <c r="E49" s="151"/>
      <c r="F49" s="151"/>
      <c r="G49" s="151"/>
      <c r="H49" s="151"/>
      <c r="I49" s="151"/>
      <c r="J49" s="151"/>
      <c r="K49" s="152"/>
      <c r="L49" s="151"/>
      <c r="M49" s="151"/>
      <c r="N49" s="151"/>
      <c r="O49" s="151"/>
      <c r="P49" s="151"/>
      <c r="Q49" s="151"/>
      <c r="R49" s="151"/>
      <c r="S49" s="151"/>
      <c r="T49" s="151"/>
      <c r="U49" s="153">
        <v>69.3922119140625</v>
      </c>
      <c r="V49" s="151">
        <v>66.511245727539063</v>
      </c>
      <c r="W49" s="151">
        <v>72.515312194824219</v>
      </c>
      <c r="X49" s="151">
        <v>66.151321411132813</v>
      </c>
      <c r="Y49" s="151">
        <v>60.076946258544922</v>
      </c>
      <c r="Z49" s="151">
        <v>72.314559936523438</v>
      </c>
      <c r="AA49" s="151">
        <v>71.627250671386719</v>
      </c>
      <c r="AB49" s="151">
        <v>81.848464965820313</v>
      </c>
      <c r="AC49" s="154">
        <f>AVERAGE(U49:AB49)</f>
        <v>70.054664134979248</v>
      </c>
      <c r="AD49" s="28" t="s">
        <v>449</v>
      </c>
    </row>
    <row r="50" spans="1:30">
      <c r="AD50" s="28" t="s">
        <v>449</v>
      </c>
    </row>
    <row r="51" spans="1:30" customFormat="1">
      <c r="A51" s="359" t="s">
        <v>978</v>
      </c>
      <c r="B51" s="15"/>
      <c r="C51" s="15"/>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customFormat="1" ht="58.5" customHeight="1">
      <c r="A52" s="428" t="s">
        <v>979</v>
      </c>
      <c r="B52" s="428"/>
      <c r="C52" s="428"/>
      <c r="D52" s="428"/>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c r="AD52" s="3"/>
    </row>
  </sheetData>
  <mergeCells count="2">
    <mergeCell ref="AF4:AU4"/>
    <mergeCell ref="A52:AC52"/>
  </mergeCells>
  <pageMargins left="0.7" right="0.7" top="0.75" bottom="0.75" header="0.3" footer="0.3"/>
  <ignoredErrors>
    <ignoredError sqref="K7:K19 T22:T33 T21 T34" formulaRange="1"/>
  </ignoredErrors>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2449D-CD7D-46B7-B96E-20CC253AE2F7}">
  <dimension ref="A2:I31"/>
  <sheetViews>
    <sheetView showGridLines="0" topLeftCell="A8" zoomScale="115" zoomScaleNormal="115" workbookViewId="0">
      <selection activeCell="G35" sqref="G35"/>
    </sheetView>
  </sheetViews>
  <sheetFormatPr defaultRowHeight="15"/>
  <cols>
    <col min="1" max="1" width="9.140625" style="3"/>
    <col min="2" max="2" width="17.7109375" style="3" customWidth="1"/>
    <col min="3" max="3" width="17.5703125" style="3" customWidth="1"/>
    <col min="4" max="4" width="18.85546875" style="3" customWidth="1"/>
    <col min="5" max="9" width="9.140625" style="3"/>
  </cols>
  <sheetData>
    <row r="2" spans="1:4" s="18" customFormat="1">
      <c r="A2" s="81" t="s">
        <v>975</v>
      </c>
      <c r="B2" s="74"/>
      <c r="C2" s="56"/>
      <c r="D2" s="56"/>
    </row>
    <row r="3" spans="1:4" s="18" customFormat="1" ht="23.25" customHeight="1" thickBot="1">
      <c r="A3" s="70"/>
      <c r="B3" s="99"/>
      <c r="C3" s="66"/>
      <c r="D3" s="66"/>
    </row>
    <row r="4" spans="1:4" s="6" customFormat="1" ht="23.25" customHeight="1" thickBot="1">
      <c r="A4" s="93" t="s">
        <v>44</v>
      </c>
      <c r="B4" s="93" t="s">
        <v>973</v>
      </c>
      <c r="C4" s="93" t="s">
        <v>453</v>
      </c>
      <c r="D4" s="93" t="s">
        <v>974</v>
      </c>
    </row>
    <row r="5" spans="1:4">
      <c r="A5" s="3">
        <v>2001</v>
      </c>
      <c r="B5" s="40">
        <v>0.43750172999999998</v>
      </c>
      <c r="C5" s="40">
        <v>0.17962110000000001</v>
      </c>
      <c r="D5" s="40">
        <v>0.60159090000000004</v>
      </c>
    </row>
    <row r="6" spans="1:4">
      <c r="A6" s="3">
        <v>2002</v>
      </c>
      <c r="B6" s="40">
        <v>0.39137962999999998</v>
      </c>
      <c r="C6" s="40">
        <v>0.13368540000000001</v>
      </c>
      <c r="D6" s="40">
        <v>0.55026589999999997</v>
      </c>
    </row>
    <row r="7" spans="1:4">
      <c r="A7" s="3">
        <v>2003</v>
      </c>
      <c r="B7" s="40">
        <v>0.38543048000000002</v>
      </c>
      <c r="C7" s="40">
        <v>0.13392580000000001</v>
      </c>
      <c r="D7" s="40">
        <v>0.538802</v>
      </c>
    </row>
    <row r="8" spans="1:4">
      <c r="A8" s="3">
        <v>2004</v>
      </c>
      <c r="B8" s="40">
        <v>0.38061083000000001</v>
      </c>
      <c r="C8" s="40">
        <v>0.1235918</v>
      </c>
      <c r="D8" s="40">
        <v>0.53297059999999996</v>
      </c>
    </row>
    <row r="9" spans="1:4">
      <c r="A9" s="3">
        <v>2005</v>
      </c>
      <c r="B9" s="40">
        <v>0.38304656999999998</v>
      </c>
      <c r="C9" s="40">
        <v>0.12565109999999999</v>
      </c>
      <c r="D9" s="40">
        <v>0.53425440000000002</v>
      </c>
    </row>
    <row r="10" spans="1:4">
      <c r="A10" s="3">
        <v>2006</v>
      </c>
      <c r="B10" s="40">
        <v>0.39374399999999998</v>
      </c>
      <c r="C10" s="40">
        <v>0.13318530000000001</v>
      </c>
      <c r="D10" s="40">
        <v>0.54317689999999996</v>
      </c>
    </row>
    <row r="11" spans="1:4">
      <c r="A11" s="3">
        <v>2007</v>
      </c>
      <c r="B11" s="40">
        <v>0.40679693</v>
      </c>
      <c r="C11" s="40">
        <v>0.1370789</v>
      </c>
      <c r="D11" s="40">
        <v>0.55705179999999999</v>
      </c>
    </row>
    <row r="12" spans="1:4">
      <c r="A12" s="3">
        <v>2008</v>
      </c>
      <c r="B12" s="40">
        <v>0.41510180000000002</v>
      </c>
      <c r="C12" s="40">
        <v>0.14224890000000001</v>
      </c>
      <c r="D12" s="40">
        <v>0.56842230000000005</v>
      </c>
    </row>
    <row r="13" spans="1:4">
      <c r="A13" s="3">
        <v>2009</v>
      </c>
      <c r="B13" s="40">
        <v>0.42039018</v>
      </c>
      <c r="C13" s="40">
        <v>0.14917659999999999</v>
      </c>
      <c r="D13" s="40">
        <v>0.57756580000000002</v>
      </c>
    </row>
    <row r="14" spans="1:4">
      <c r="A14" s="3">
        <v>2010</v>
      </c>
      <c r="B14" s="40">
        <v>0.43053202000000002</v>
      </c>
      <c r="C14" s="40">
        <v>0.14977750000000001</v>
      </c>
      <c r="D14" s="40">
        <v>0.5855361</v>
      </c>
    </row>
    <row r="15" spans="1:4">
      <c r="A15" s="3">
        <v>2011</v>
      </c>
      <c r="B15" s="40">
        <v>0.44415039000000001</v>
      </c>
      <c r="C15" s="40">
        <v>0.16070660000000001</v>
      </c>
      <c r="D15" s="40">
        <v>0.60256759999999998</v>
      </c>
    </row>
    <row r="16" spans="1:4">
      <c r="A16" s="3">
        <v>2012</v>
      </c>
      <c r="B16" s="40">
        <v>0.45085976</v>
      </c>
      <c r="C16" s="40">
        <v>0.17942069999999999</v>
      </c>
      <c r="D16" s="40">
        <v>0.60968829999999996</v>
      </c>
    </row>
    <row r="17" spans="1:4">
      <c r="A17" s="3">
        <v>2013</v>
      </c>
      <c r="B17" s="40">
        <v>0.46153186000000002</v>
      </c>
      <c r="C17" s="40">
        <v>0.18249660000000001</v>
      </c>
      <c r="D17" s="40">
        <v>0.61842810000000004</v>
      </c>
    </row>
    <row r="18" spans="1:4">
      <c r="A18" s="3">
        <v>2014</v>
      </c>
      <c r="B18" s="40">
        <v>0.46940720000000002</v>
      </c>
      <c r="C18" s="40">
        <v>0.17088110000000001</v>
      </c>
      <c r="D18" s="40">
        <v>0.62662050000000002</v>
      </c>
    </row>
    <row r="19" spans="1:4">
      <c r="A19" s="3">
        <v>2015</v>
      </c>
      <c r="B19" s="40">
        <v>0.46786781999999999</v>
      </c>
      <c r="C19" s="40">
        <v>0.1700111</v>
      </c>
      <c r="D19" s="40">
        <v>0.62496419999999997</v>
      </c>
    </row>
    <row r="20" spans="1:4">
      <c r="A20" s="3">
        <v>2016</v>
      </c>
      <c r="B20" s="40">
        <v>0.46741902000000002</v>
      </c>
      <c r="C20" s="40">
        <v>0.17167930000000001</v>
      </c>
      <c r="D20" s="40">
        <v>0.6268958</v>
      </c>
    </row>
    <row r="21" spans="1:4">
      <c r="A21" s="3">
        <v>2017</v>
      </c>
      <c r="B21" s="40">
        <v>0.46352589</v>
      </c>
      <c r="C21" s="40">
        <v>0.16919809999999999</v>
      </c>
      <c r="D21" s="40">
        <v>0.62776449999999995</v>
      </c>
    </row>
    <row r="22" spans="1:4">
      <c r="A22" s="3">
        <v>2018</v>
      </c>
      <c r="B22" s="40">
        <v>0.46198792</v>
      </c>
      <c r="C22" s="40">
        <v>0.17252770000000001</v>
      </c>
      <c r="D22" s="40">
        <v>0.62451659999999998</v>
      </c>
    </row>
    <row r="23" spans="1:4">
      <c r="A23" s="3">
        <v>2019</v>
      </c>
      <c r="B23" s="40">
        <v>0.45993655</v>
      </c>
      <c r="C23" s="40">
        <v>0.17616309999999999</v>
      </c>
      <c r="D23" s="40">
        <v>0.6219848</v>
      </c>
    </row>
    <row r="24" spans="1:4">
      <c r="A24" s="3">
        <v>2020</v>
      </c>
      <c r="B24" s="40">
        <v>0.45823944999999999</v>
      </c>
      <c r="C24" s="40">
        <v>0.17810409999999999</v>
      </c>
      <c r="D24" s="40">
        <v>0.63116059999999996</v>
      </c>
    </row>
    <row r="25" spans="1:4">
      <c r="A25" s="3">
        <v>2021</v>
      </c>
      <c r="B25" s="40">
        <v>0.45005374999999997</v>
      </c>
      <c r="C25" s="40">
        <v>0.1705237</v>
      </c>
      <c r="D25" s="40">
        <v>0.61745289999999997</v>
      </c>
    </row>
    <row r="26" spans="1:4">
      <c r="A26" s="3">
        <v>2022</v>
      </c>
      <c r="B26" s="40">
        <v>0.45638655</v>
      </c>
      <c r="C26" s="40">
        <v>0.1745507</v>
      </c>
      <c r="D26" s="40">
        <v>0.61771790000000004</v>
      </c>
    </row>
    <row r="27" spans="1:4">
      <c r="A27" s="3">
        <v>2023</v>
      </c>
      <c r="B27" s="40">
        <v>0.46112693999999999</v>
      </c>
      <c r="C27" s="40">
        <v>0.1748535</v>
      </c>
      <c r="D27" s="40">
        <v>0.61931639999999999</v>
      </c>
    </row>
    <row r="28" spans="1:4" ht="15.75" thickBot="1">
      <c r="A28" s="46">
        <v>2024</v>
      </c>
      <c r="B28" s="170">
        <v>0.46142558</v>
      </c>
      <c r="C28" s="170">
        <v>0.17822370000000001</v>
      </c>
      <c r="D28" s="170">
        <v>0.61791680000000004</v>
      </c>
    </row>
    <row r="30" spans="1:4" customFormat="1">
      <c r="A30" s="359" t="s">
        <v>976</v>
      </c>
      <c r="B30" s="15"/>
      <c r="C30" s="15"/>
    </row>
    <row r="31" spans="1:4" customFormat="1">
      <c r="A31" s="15" t="s">
        <v>977</v>
      </c>
      <c r="B31" s="15"/>
      <c r="C31" s="15"/>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D280-5F84-4AD1-8146-28A27D375F8C}">
  <dimension ref="A2:F37"/>
  <sheetViews>
    <sheetView showGridLines="0" topLeftCell="A16" zoomScale="115" zoomScaleNormal="115" workbookViewId="0">
      <selection activeCell="I20" sqref="I20"/>
    </sheetView>
  </sheetViews>
  <sheetFormatPr defaultRowHeight="15"/>
  <cols>
    <col min="1" max="1" width="9.140625" style="3"/>
    <col min="2" max="2" width="13.140625" style="177" customWidth="1"/>
    <col min="3" max="3" width="16.7109375" style="177" customWidth="1"/>
    <col min="4" max="4" width="29.42578125" style="177" customWidth="1"/>
    <col min="5" max="5" width="15.7109375" style="177" customWidth="1"/>
    <col min="6" max="6" width="11.42578125" style="177" customWidth="1"/>
  </cols>
  <sheetData>
    <row r="2" spans="1:6" s="18" customFormat="1">
      <c r="A2" s="81" t="s">
        <v>1023</v>
      </c>
      <c r="B2" s="74"/>
      <c r="C2" s="169"/>
      <c r="D2" s="169"/>
      <c r="E2" s="169"/>
      <c r="F2" s="169"/>
    </row>
    <row r="3" spans="1:6" s="18" customFormat="1" ht="20.25" customHeight="1" thickBot="1">
      <c r="A3" s="99"/>
      <c r="B3" s="70"/>
      <c r="C3" s="175"/>
      <c r="D3" s="175"/>
      <c r="E3" s="175"/>
      <c r="F3" s="175"/>
    </row>
    <row r="4" spans="1:6" s="172" customFormat="1" ht="42" customHeight="1" thickBot="1">
      <c r="A4" s="95" t="s">
        <v>44</v>
      </c>
      <c r="B4" s="95" t="s">
        <v>454</v>
      </c>
      <c r="C4" s="95" t="s">
        <v>453</v>
      </c>
      <c r="D4" s="95" t="s">
        <v>971</v>
      </c>
      <c r="E4" s="95" t="s">
        <v>970</v>
      </c>
      <c r="F4" s="95" t="s">
        <v>455</v>
      </c>
    </row>
    <row r="5" spans="1:6">
      <c r="A5" s="3">
        <v>1995</v>
      </c>
      <c r="B5" s="177">
        <v>4.9453999999999998E-2</v>
      </c>
      <c r="C5" s="177">
        <v>0.25448939999999998</v>
      </c>
      <c r="D5" s="177">
        <f>SUM(C5,B5)</f>
        <v>0.30394339999999997</v>
      </c>
      <c r="E5" s="177">
        <v>0.61416230000000005</v>
      </c>
      <c r="F5" s="177">
        <v>5.8846599999999999E-2</v>
      </c>
    </row>
    <row r="6" spans="1:6">
      <c r="A6" s="3">
        <v>1996</v>
      </c>
      <c r="B6" s="177">
        <v>4.9897299999999999E-2</v>
      </c>
      <c r="C6" s="177">
        <v>0.26521489999999998</v>
      </c>
      <c r="D6" s="177">
        <f t="shared" ref="D6:D34" si="0">SUM(C6,B6)</f>
        <v>0.31511219999999995</v>
      </c>
      <c r="E6" s="177">
        <v>0.61410869999999995</v>
      </c>
      <c r="F6" s="177">
        <v>6.9729399999999997E-2</v>
      </c>
    </row>
    <row r="7" spans="1:6">
      <c r="A7" s="3">
        <v>1997</v>
      </c>
      <c r="B7" s="177">
        <v>4.8766299999999999E-2</v>
      </c>
      <c r="C7" s="177">
        <v>0.27404770000000001</v>
      </c>
      <c r="D7" s="177">
        <f t="shared" si="0"/>
        <v>0.32281399999999999</v>
      </c>
      <c r="E7" s="177">
        <v>0.60759070000000004</v>
      </c>
      <c r="F7" s="177">
        <v>6.8522100000000002E-2</v>
      </c>
    </row>
    <row r="8" spans="1:6">
      <c r="A8" s="3">
        <v>1998</v>
      </c>
      <c r="B8" s="177">
        <v>4.7842900000000001E-2</v>
      </c>
      <c r="C8" s="177">
        <v>0.27541890000000002</v>
      </c>
      <c r="D8" s="177">
        <f t="shared" si="0"/>
        <v>0.32326180000000004</v>
      </c>
      <c r="E8" s="177">
        <v>0.60469010000000001</v>
      </c>
      <c r="F8" s="177">
        <v>7.0759199999999994E-2</v>
      </c>
    </row>
    <row r="9" spans="1:6">
      <c r="A9" s="3">
        <v>1999</v>
      </c>
      <c r="B9" s="177">
        <v>4.6891500000000003E-2</v>
      </c>
      <c r="C9" s="177">
        <v>0.27710469999999998</v>
      </c>
      <c r="D9" s="177">
        <f t="shared" si="0"/>
        <v>0.32399619999999996</v>
      </c>
      <c r="E9" s="177">
        <v>0.60694650000000006</v>
      </c>
      <c r="F9" s="177">
        <v>6.60631E-2</v>
      </c>
    </row>
    <row r="10" spans="1:6">
      <c r="A10" s="3">
        <v>2000</v>
      </c>
      <c r="B10" s="177">
        <v>4.1379300000000001E-2</v>
      </c>
      <c r="C10" s="177">
        <v>0.28577350000000001</v>
      </c>
      <c r="D10" s="177">
        <f t="shared" si="0"/>
        <v>0.32715280000000002</v>
      </c>
      <c r="E10" s="177">
        <v>0.60031990000000002</v>
      </c>
      <c r="F10" s="177">
        <v>6.8859199999999995E-2</v>
      </c>
    </row>
    <row r="11" spans="1:6">
      <c r="A11" s="3">
        <v>2001</v>
      </c>
      <c r="B11" s="177">
        <v>4.4061099999999999E-2</v>
      </c>
      <c r="C11" s="177">
        <v>0.28425820000000002</v>
      </c>
      <c r="D11" s="177">
        <f t="shared" si="0"/>
        <v>0.32831930000000004</v>
      </c>
      <c r="E11" s="177">
        <v>0.58918269999999995</v>
      </c>
      <c r="F11" s="177">
        <v>7.6624999999999999E-2</v>
      </c>
    </row>
    <row r="12" spans="1:6">
      <c r="A12" s="3">
        <v>2002</v>
      </c>
      <c r="B12" s="177">
        <v>4.6271300000000001E-2</v>
      </c>
      <c r="C12" s="177">
        <v>0.28921809999999998</v>
      </c>
      <c r="D12" s="177">
        <f t="shared" si="0"/>
        <v>0.33548939999999999</v>
      </c>
      <c r="E12" s="177">
        <v>0.58735559999999998</v>
      </c>
      <c r="F12" s="177">
        <v>7.2441500000000006E-2</v>
      </c>
    </row>
    <row r="13" spans="1:6">
      <c r="A13" s="3">
        <v>2003</v>
      </c>
      <c r="B13" s="177">
        <v>4.4702199999999997E-2</v>
      </c>
      <c r="C13" s="177">
        <v>0.28534900000000002</v>
      </c>
      <c r="D13" s="177">
        <f t="shared" si="0"/>
        <v>0.33005119999999999</v>
      </c>
      <c r="E13" s="177">
        <v>0.59439030000000004</v>
      </c>
      <c r="F13" s="177">
        <v>7.1160100000000004E-2</v>
      </c>
    </row>
    <row r="14" spans="1:6">
      <c r="A14" s="3">
        <v>2004</v>
      </c>
      <c r="B14" s="178">
        <v>4.6472800000000002E-2</v>
      </c>
      <c r="C14" s="178">
        <v>0.282638</v>
      </c>
      <c r="D14" s="178">
        <f t="shared" si="0"/>
        <v>0.32911079999999998</v>
      </c>
      <c r="E14" s="178">
        <v>0.59681229999999996</v>
      </c>
      <c r="F14" s="178">
        <v>6.9738599999999998E-2</v>
      </c>
    </row>
    <row r="15" spans="1:6">
      <c r="A15" s="3">
        <v>2005</v>
      </c>
      <c r="B15" s="177">
        <v>4.6089199999999997E-2</v>
      </c>
      <c r="C15" s="177">
        <v>0.27727000000000002</v>
      </c>
      <c r="D15" s="177">
        <f t="shared" si="0"/>
        <v>0.32335920000000001</v>
      </c>
      <c r="E15" s="177">
        <v>0.60215249999999998</v>
      </c>
      <c r="F15" s="177">
        <v>6.9735699999999998E-2</v>
      </c>
    </row>
    <row r="16" spans="1:6">
      <c r="A16" s="3">
        <v>2006</v>
      </c>
      <c r="B16" s="177">
        <v>4.4460100000000002E-2</v>
      </c>
      <c r="C16" s="177">
        <v>0.2704705</v>
      </c>
      <c r="D16" s="177">
        <f t="shared" si="0"/>
        <v>0.3149306</v>
      </c>
      <c r="E16" s="177">
        <v>0.60677680000000001</v>
      </c>
      <c r="F16" s="177">
        <v>7.1847900000000006E-2</v>
      </c>
    </row>
    <row r="17" spans="1:6">
      <c r="A17" s="3">
        <v>2007</v>
      </c>
      <c r="B17" s="177">
        <v>4.5402100000000001E-2</v>
      </c>
      <c r="C17" s="177">
        <v>0.26417930000000001</v>
      </c>
      <c r="D17" s="177">
        <f t="shared" si="0"/>
        <v>0.30958140000000001</v>
      </c>
      <c r="E17" s="177">
        <v>0.6202645</v>
      </c>
      <c r="F17" s="177">
        <v>6.4880599999999997E-2</v>
      </c>
    </row>
    <row r="18" spans="1:6">
      <c r="A18" s="3">
        <v>2008</v>
      </c>
      <c r="B18" s="177">
        <v>4.61564E-2</v>
      </c>
      <c r="C18" s="177">
        <v>0.26488919999999999</v>
      </c>
      <c r="D18" s="177">
        <f t="shared" si="0"/>
        <v>0.31104559999999998</v>
      </c>
      <c r="E18" s="177">
        <v>0.62105080000000001</v>
      </c>
      <c r="F18" s="177">
        <v>6.3760200000000003E-2</v>
      </c>
    </row>
    <row r="19" spans="1:6">
      <c r="A19" s="3">
        <v>2009</v>
      </c>
      <c r="B19" s="177">
        <v>4.6442499999999998E-2</v>
      </c>
      <c r="C19" s="177">
        <v>0.26843210000000001</v>
      </c>
      <c r="D19" s="177">
        <f t="shared" si="0"/>
        <v>0.3148746</v>
      </c>
      <c r="E19" s="177">
        <v>0.61810560000000003</v>
      </c>
      <c r="F19" s="177">
        <v>6.2687099999999996E-2</v>
      </c>
    </row>
    <row r="20" spans="1:6">
      <c r="A20" s="3">
        <v>2010</v>
      </c>
      <c r="B20" s="177">
        <v>4.3300600000000002E-2</v>
      </c>
      <c r="C20" s="177">
        <v>0.26645390000000002</v>
      </c>
      <c r="D20" s="177">
        <f t="shared" si="0"/>
        <v>0.30975450000000004</v>
      </c>
      <c r="E20" s="177">
        <v>0.62592490000000001</v>
      </c>
      <c r="F20" s="177">
        <v>6.0107000000000001E-2</v>
      </c>
    </row>
    <row r="21" spans="1:6">
      <c r="A21" s="3">
        <v>2011</v>
      </c>
      <c r="B21" s="177">
        <v>4.1828999999999998E-2</v>
      </c>
      <c r="C21" s="177">
        <v>0.2684531</v>
      </c>
      <c r="D21" s="177">
        <f t="shared" si="0"/>
        <v>0.31028210000000001</v>
      </c>
      <c r="E21" s="177">
        <v>0.62506209999999995</v>
      </c>
      <c r="F21" s="177">
        <v>6.0591600000000002E-2</v>
      </c>
    </row>
    <row r="22" spans="1:6">
      <c r="A22" s="3">
        <v>2012</v>
      </c>
      <c r="B22" s="177">
        <v>4.4162300000000002E-2</v>
      </c>
      <c r="C22" s="177">
        <v>0.2668006</v>
      </c>
      <c r="D22" s="177">
        <f t="shared" si="0"/>
        <v>0.31096289999999999</v>
      </c>
      <c r="E22" s="177">
        <v>0.62916519999999998</v>
      </c>
      <c r="F22" s="177">
        <v>5.6505199999999998E-2</v>
      </c>
    </row>
    <row r="23" spans="1:6">
      <c r="A23" s="3">
        <v>2013</v>
      </c>
      <c r="B23" s="177">
        <v>4.2580800000000002E-2</v>
      </c>
      <c r="C23" s="177">
        <v>0.26372020000000002</v>
      </c>
      <c r="D23" s="177">
        <f t="shared" si="0"/>
        <v>0.30630100000000005</v>
      </c>
      <c r="E23" s="177">
        <v>0.63652540000000002</v>
      </c>
      <c r="F23" s="177">
        <v>5.38468E-2</v>
      </c>
    </row>
    <row r="24" spans="1:6">
      <c r="A24" s="3">
        <v>2014</v>
      </c>
      <c r="B24" s="177">
        <v>4.5236199999999997E-2</v>
      </c>
      <c r="C24" s="177">
        <v>0.25569589999999998</v>
      </c>
      <c r="D24" s="177">
        <f t="shared" si="0"/>
        <v>0.30093209999999998</v>
      </c>
      <c r="E24" s="177">
        <v>0.63942560000000004</v>
      </c>
      <c r="F24" s="177">
        <v>5.5704799999999999E-2</v>
      </c>
    </row>
    <row r="25" spans="1:6">
      <c r="A25" s="3">
        <v>2015</v>
      </c>
      <c r="B25" s="177">
        <v>4.0866300000000001E-2</v>
      </c>
      <c r="C25" s="177">
        <v>0.26120589999999999</v>
      </c>
      <c r="D25" s="177">
        <f t="shared" si="0"/>
        <v>0.30207220000000001</v>
      </c>
      <c r="E25" s="177">
        <v>0.64010389999999995</v>
      </c>
      <c r="F25" s="177">
        <v>5.4293300000000003E-2</v>
      </c>
    </row>
    <row r="26" spans="1:6">
      <c r="A26" s="3">
        <v>2016</v>
      </c>
      <c r="B26" s="177">
        <v>4.1857800000000001E-2</v>
      </c>
      <c r="C26" s="177">
        <v>0.26606940000000001</v>
      </c>
      <c r="D26" s="177">
        <f t="shared" si="0"/>
        <v>0.30792720000000001</v>
      </c>
      <c r="E26" s="177">
        <v>0.63613920000000002</v>
      </c>
      <c r="F26" s="177">
        <v>5.2121800000000003E-2</v>
      </c>
    </row>
    <row r="27" spans="1:6">
      <c r="A27" s="3">
        <v>2017</v>
      </c>
      <c r="B27" s="177">
        <v>4.1037700000000003E-2</v>
      </c>
      <c r="C27" s="177">
        <v>0.2727907</v>
      </c>
      <c r="D27" s="177">
        <f t="shared" si="0"/>
        <v>0.31382840000000001</v>
      </c>
      <c r="E27" s="177">
        <v>0.62918879999999999</v>
      </c>
      <c r="F27" s="177">
        <v>5.3187900000000003E-2</v>
      </c>
    </row>
    <row r="28" spans="1:6">
      <c r="A28" s="3">
        <v>2018</v>
      </c>
      <c r="B28" s="177">
        <v>4.0467400000000001E-2</v>
      </c>
      <c r="C28" s="177">
        <v>0.27425749999999999</v>
      </c>
      <c r="D28" s="177">
        <f t="shared" si="0"/>
        <v>0.31472489999999997</v>
      </c>
      <c r="E28" s="177">
        <v>0.62939860000000003</v>
      </c>
      <c r="F28" s="177">
        <v>5.2355400000000003E-2</v>
      </c>
    </row>
    <row r="29" spans="1:6">
      <c r="A29" s="3">
        <v>2019</v>
      </c>
      <c r="B29" s="177">
        <v>3.8700400000000003E-2</v>
      </c>
      <c r="C29" s="177">
        <v>0.2741671</v>
      </c>
      <c r="D29" s="177">
        <f t="shared" si="0"/>
        <v>0.31286750000000002</v>
      </c>
      <c r="E29" s="177">
        <v>0.62687029999999999</v>
      </c>
      <c r="F29" s="177">
        <v>5.4685200000000003E-2</v>
      </c>
    </row>
    <row r="30" spans="1:6">
      <c r="A30" s="3">
        <v>2020</v>
      </c>
      <c r="B30" s="177">
        <v>4.9306799999999998E-2</v>
      </c>
      <c r="C30" s="177">
        <v>0.29225420000000002</v>
      </c>
      <c r="D30" s="177">
        <f t="shared" si="0"/>
        <v>0.341561</v>
      </c>
      <c r="E30" s="177">
        <v>0.60671540000000002</v>
      </c>
      <c r="F30" s="177">
        <v>4.6015399999999998E-2</v>
      </c>
    </row>
    <row r="31" spans="1:6">
      <c r="A31" s="3">
        <v>2021</v>
      </c>
      <c r="B31" s="177">
        <v>4.8984199999999999E-2</v>
      </c>
      <c r="C31" s="177">
        <v>0.2912865</v>
      </c>
      <c r="D31" s="177">
        <f t="shared" si="0"/>
        <v>0.34027069999999998</v>
      </c>
      <c r="E31" s="177">
        <v>0.61184210000000006</v>
      </c>
      <c r="F31" s="177">
        <v>4.2433199999999997E-2</v>
      </c>
    </row>
    <row r="32" spans="1:6">
      <c r="A32" s="3">
        <v>2022</v>
      </c>
      <c r="B32" s="177">
        <v>4.80528E-2</v>
      </c>
      <c r="C32" s="177">
        <v>0.28636200000000001</v>
      </c>
      <c r="D32" s="177">
        <f t="shared" si="0"/>
        <v>0.33441480000000001</v>
      </c>
      <c r="E32" s="177">
        <v>0.62499680000000002</v>
      </c>
      <c r="F32" s="177">
        <v>3.7962500000000003E-2</v>
      </c>
    </row>
    <row r="33" spans="1:6">
      <c r="A33" s="3">
        <v>2023</v>
      </c>
      <c r="B33" s="177">
        <v>4.6199200000000003E-2</v>
      </c>
      <c r="C33" s="177">
        <v>0.28101779999999998</v>
      </c>
      <c r="D33" s="177">
        <f t="shared" si="0"/>
        <v>0.32721699999999998</v>
      </c>
      <c r="E33" s="177">
        <v>0.63165610000000005</v>
      </c>
      <c r="F33" s="177">
        <v>3.8553700000000003E-2</v>
      </c>
    </row>
    <row r="34" spans="1:6" ht="15.75" thickBot="1">
      <c r="A34" s="46">
        <v>2024</v>
      </c>
      <c r="B34" s="179">
        <v>4.4651700000000002E-2</v>
      </c>
      <c r="C34" s="179">
        <v>0.28173999999999999</v>
      </c>
      <c r="D34" s="179">
        <f t="shared" si="0"/>
        <v>0.32639170000000001</v>
      </c>
      <c r="E34" s="179">
        <v>0.63235010000000003</v>
      </c>
      <c r="F34" s="179">
        <v>3.8849599999999998E-2</v>
      </c>
    </row>
    <row r="36" spans="1:6" s="3" customFormat="1">
      <c r="A36" s="15" t="s">
        <v>868</v>
      </c>
      <c r="B36" s="15"/>
      <c r="C36" s="15"/>
    </row>
    <row r="37" spans="1:6" s="3" customFormat="1">
      <c r="A37" s="15" t="s">
        <v>972</v>
      </c>
      <c r="B37" s="15"/>
      <c r="C37" s="15"/>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BE2B-9B39-4520-AB3D-8D5FE3130E47}">
  <dimension ref="A2:P68"/>
  <sheetViews>
    <sheetView showGridLines="0" topLeftCell="A18" zoomScaleNormal="100" workbookViewId="0">
      <selection activeCell="G36" sqref="G36"/>
    </sheetView>
  </sheetViews>
  <sheetFormatPr defaultColWidth="8.7109375" defaultRowHeight="15"/>
  <cols>
    <col min="1" max="1" width="6.140625" style="161" customWidth="1"/>
    <col min="2" max="2" width="11.140625" style="162" customWidth="1"/>
    <col min="3" max="3" width="11.42578125" style="162" customWidth="1"/>
    <col min="4" max="4" width="12.7109375" style="162" customWidth="1"/>
    <col min="5" max="5" width="13.28515625" style="162" customWidth="1"/>
    <col min="6" max="6" width="8.7109375" style="155"/>
    <col min="7" max="16384" width="8.7109375" style="36"/>
  </cols>
  <sheetData>
    <row r="2" spans="1:5" s="18" customFormat="1">
      <c r="A2" s="81" t="s">
        <v>968</v>
      </c>
      <c r="B2" s="82"/>
      <c r="C2" s="82"/>
      <c r="D2" s="82"/>
      <c r="E2" s="82"/>
    </row>
    <row r="3" spans="1:5" s="18" customFormat="1" ht="15.75" thickBot="1">
      <c r="A3" s="70"/>
      <c r="B3" s="83"/>
      <c r="C3" s="83"/>
      <c r="D3" s="83"/>
      <c r="E3" s="83"/>
    </row>
    <row r="4" spans="1:5" ht="15.75" thickBot="1">
      <c r="A4" s="457" t="s">
        <v>456</v>
      </c>
      <c r="B4" s="456" t="s">
        <v>450</v>
      </c>
      <c r="C4" s="456"/>
      <c r="D4" s="456" t="s">
        <v>451</v>
      </c>
      <c r="E4" s="456"/>
    </row>
    <row r="5" spans="1:5" ht="15.75" thickBot="1">
      <c r="A5" s="458"/>
      <c r="B5" s="156" t="s">
        <v>457</v>
      </c>
      <c r="C5" s="156" t="s">
        <v>458</v>
      </c>
      <c r="D5" s="156" t="s">
        <v>457</v>
      </c>
      <c r="E5" s="156" t="s">
        <v>458</v>
      </c>
    </row>
    <row r="6" spans="1:5">
      <c r="A6" s="157">
        <v>18</v>
      </c>
      <c r="B6" s="158">
        <v>0.14898244673181107</v>
      </c>
      <c r="C6" s="158">
        <v>0.85101755326818895</v>
      </c>
      <c r="D6" s="158">
        <v>0.15794919445127775</v>
      </c>
      <c r="E6" s="158">
        <v>0.84205080554872225</v>
      </c>
    </row>
    <row r="7" spans="1:5">
      <c r="A7" s="157">
        <v>19</v>
      </c>
      <c r="B7" s="158">
        <v>0.25388763317373736</v>
      </c>
      <c r="C7" s="158">
        <v>0.7461123668262627</v>
      </c>
      <c r="D7" s="158">
        <v>0.27024238643015824</v>
      </c>
      <c r="E7" s="158">
        <v>0.72975761356984192</v>
      </c>
    </row>
    <row r="8" spans="1:5">
      <c r="A8" s="157">
        <v>20</v>
      </c>
      <c r="B8" s="158">
        <v>0.29161552666275575</v>
      </c>
      <c r="C8" s="158">
        <v>0.70838447333724419</v>
      </c>
      <c r="D8" s="158">
        <v>0.3157838108714095</v>
      </c>
      <c r="E8" s="158">
        <v>0.6842161891285905</v>
      </c>
    </row>
    <row r="9" spans="1:5">
      <c r="A9" s="157">
        <v>21</v>
      </c>
      <c r="B9" s="158">
        <v>0.35514608496758937</v>
      </c>
      <c r="C9" s="158">
        <v>0.64485391503241063</v>
      </c>
      <c r="D9" s="158">
        <v>0.37073321728720299</v>
      </c>
      <c r="E9" s="158">
        <v>0.62926678271279701</v>
      </c>
    </row>
    <row r="10" spans="1:5">
      <c r="A10" s="157">
        <v>22</v>
      </c>
      <c r="B10" s="158">
        <v>0.3635072629461209</v>
      </c>
      <c r="C10" s="158">
        <v>0.6364927370538791</v>
      </c>
      <c r="D10" s="158">
        <v>0.37831718888141963</v>
      </c>
      <c r="E10" s="158">
        <v>0.62168281111858026</v>
      </c>
    </row>
    <row r="11" spans="1:5">
      <c r="A11" s="157">
        <v>23</v>
      </c>
      <c r="B11" s="158">
        <v>0.38954998102022714</v>
      </c>
      <c r="C11" s="158">
        <v>0.61045001897977291</v>
      </c>
      <c r="D11" s="158">
        <v>0.42027651320065368</v>
      </c>
      <c r="E11" s="158">
        <v>0.57972348679934638</v>
      </c>
    </row>
    <row r="12" spans="1:5">
      <c r="A12" s="157">
        <v>24</v>
      </c>
      <c r="B12" s="158">
        <v>0.39219492415675844</v>
      </c>
      <c r="C12" s="158">
        <v>0.6078050758432415</v>
      </c>
      <c r="D12" s="158">
        <v>0.43770766906563674</v>
      </c>
      <c r="E12" s="158">
        <v>0.56229233093436326</v>
      </c>
    </row>
    <row r="13" spans="1:5">
      <c r="A13" s="157">
        <v>25</v>
      </c>
      <c r="B13" s="158">
        <v>0.42966569985172998</v>
      </c>
      <c r="C13" s="158">
        <v>0.57033430014827002</v>
      </c>
      <c r="D13" s="158">
        <v>0.46093176044005546</v>
      </c>
      <c r="E13" s="158">
        <v>0.53906823955994465</v>
      </c>
    </row>
    <row r="14" spans="1:5">
      <c r="A14" s="157">
        <v>26</v>
      </c>
      <c r="B14" s="158">
        <v>0.43365380151947064</v>
      </c>
      <c r="C14" s="158">
        <v>0.56634619848052925</v>
      </c>
      <c r="D14" s="158">
        <v>0.46037931620107397</v>
      </c>
      <c r="E14" s="158">
        <v>0.53962068379892614</v>
      </c>
    </row>
    <row r="15" spans="1:5">
      <c r="A15" s="157">
        <v>27</v>
      </c>
      <c r="B15" s="158">
        <v>0.4365686355775758</v>
      </c>
      <c r="C15" s="158">
        <v>0.56343136442242436</v>
      </c>
      <c r="D15" s="158">
        <v>0.46621387154350924</v>
      </c>
      <c r="E15" s="158">
        <v>0.53378612845649076</v>
      </c>
    </row>
    <row r="16" spans="1:5">
      <c r="A16" s="157">
        <v>28</v>
      </c>
      <c r="B16" s="158">
        <v>0.45241909127816204</v>
      </c>
      <c r="C16" s="158">
        <v>0.54758090872183796</v>
      </c>
      <c r="D16" s="158">
        <v>0.47066769551219778</v>
      </c>
      <c r="E16" s="158">
        <v>0.52933230448780222</v>
      </c>
    </row>
    <row r="17" spans="1:5">
      <c r="A17" s="157">
        <v>29</v>
      </c>
      <c r="B17" s="158">
        <v>0.45312776418275402</v>
      </c>
      <c r="C17" s="158">
        <v>0.54687223581724598</v>
      </c>
      <c r="D17" s="158">
        <v>0.4819933610841618</v>
      </c>
      <c r="E17" s="158">
        <v>0.5180066389158382</v>
      </c>
    </row>
    <row r="18" spans="1:5">
      <c r="A18" s="157">
        <v>30</v>
      </c>
      <c r="B18" s="158">
        <v>0.44711389758048831</v>
      </c>
      <c r="C18" s="158">
        <v>0.55288610241951164</v>
      </c>
      <c r="D18" s="158">
        <v>0.46620798179877709</v>
      </c>
      <c r="E18" s="158">
        <v>0.53379201820122291</v>
      </c>
    </row>
    <row r="19" spans="1:5">
      <c r="A19" s="157">
        <v>31</v>
      </c>
      <c r="B19" s="158">
        <v>0.45646357777014746</v>
      </c>
      <c r="C19" s="158">
        <v>0.54353642222985266</v>
      </c>
      <c r="D19" s="158">
        <v>0.45132716701455117</v>
      </c>
      <c r="E19" s="158">
        <v>0.54867283298544889</v>
      </c>
    </row>
    <row r="20" spans="1:5">
      <c r="A20" s="157">
        <v>32</v>
      </c>
      <c r="B20" s="158">
        <v>0.44234318718505805</v>
      </c>
      <c r="C20" s="158">
        <v>0.55765681281494195</v>
      </c>
      <c r="D20" s="158">
        <v>0.46312085161373623</v>
      </c>
      <c r="E20" s="158">
        <v>0.53687914838626372</v>
      </c>
    </row>
    <row r="21" spans="1:5">
      <c r="A21" s="157">
        <v>33</v>
      </c>
      <c r="B21" s="158">
        <v>0.46237517191449928</v>
      </c>
      <c r="C21" s="158">
        <v>0.53762482808550072</v>
      </c>
      <c r="D21" s="158">
        <v>0.46483723490230616</v>
      </c>
      <c r="E21" s="158">
        <v>0.53516276509769378</v>
      </c>
    </row>
    <row r="22" spans="1:5">
      <c r="A22" s="157">
        <v>34</v>
      </c>
      <c r="B22" s="158">
        <v>0.44790624650525707</v>
      </c>
      <c r="C22" s="158">
        <v>0.55209375349474277</v>
      </c>
      <c r="D22" s="158">
        <v>0.45654514239311805</v>
      </c>
      <c r="E22" s="158">
        <v>0.54345485760688195</v>
      </c>
    </row>
    <row r="23" spans="1:5">
      <c r="A23" s="157">
        <v>35</v>
      </c>
      <c r="B23" s="158">
        <v>0.44592326176797609</v>
      </c>
      <c r="C23" s="158">
        <v>0.55407673823202386</v>
      </c>
      <c r="D23" s="158">
        <v>0.44471225864923203</v>
      </c>
      <c r="E23" s="158">
        <v>0.55528774135076786</v>
      </c>
    </row>
    <row r="24" spans="1:5">
      <c r="A24" s="157">
        <v>36</v>
      </c>
      <c r="B24" s="158">
        <v>0.44775797682097312</v>
      </c>
      <c r="C24" s="158">
        <v>0.55224202317902704</v>
      </c>
      <c r="D24" s="158">
        <v>0.42301004095860534</v>
      </c>
      <c r="E24" s="158">
        <v>0.57698995904139472</v>
      </c>
    </row>
    <row r="25" spans="1:5">
      <c r="A25" s="157">
        <v>37</v>
      </c>
      <c r="B25" s="158">
        <v>0.459676165598224</v>
      </c>
      <c r="C25" s="158">
        <v>0.54032383440177589</v>
      </c>
      <c r="D25" s="158">
        <v>0.45449440832446153</v>
      </c>
      <c r="E25" s="158">
        <v>0.54550559167553847</v>
      </c>
    </row>
    <row r="26" spans="1:5">
      <c r="A26" s="157">
        <v>38</v>
      </c>
      <c r="B26" s="158">
        <v>0.42940192071415528</v>
      </c>
      <c r="C26" s="158">
        <v>0.57059807928584472</v>
      </c>
      <c r="D26" s="158">
        <v>0.44736259872233508</v>
      </c>
      <c r="E26" s="158">
        <v>0.55263740127766492</v>
      </c>
    </row>
    <row r="27" spans="1:5">
      <c r="A27" s="157">
        <v>39</v>
      </c>
      <c r="B27" s="158">
        <v>0.4411801660977282</v>
      </c>
      <c r="C27" s="158">
        <v>0.55881983390227186</v>
      </c>
      <c r="D27" s="158">
        <v>0.44536037807634277</v>
      </c>
      <c r="E27" s="158">
        <v>0.55463962192365712</v>
      </c>
    </row>
    <row r="28" spans="1:5">
      <c r="A28" s="157">
        <v>40</v>
      </c>
      <c r="B28" s="158">
        <v>0.43069963685101459</v>
      </c>
      <c r="C28" s="158">
        <v>0.56930036314898536</v>
      </c>
      <c r="D28" s="158">
        <v>0.44133140274339061</v>
      </c>
      <c r="E28" s="158">
        <v>0.55866859725660944</v>
      </c>
    </row>
    <row r="29" spans="1:5">
      <c r="A29" s="157">
        <v>41</v>
      </c>
      <c r="B29" s="158">
        <v>0.4462637596773088</v>
      </c>
      <c r="C29" s="158">
        <v>0.5537362403226912</v>
      </c>
      <c r="D29" s="158">
        <v>0.43542931968450149</v>
      </c>
      <c r="E29" s="158">
        <v>0.5645706803154984</v>
      </c>
    </row>
    <row r="30" spans="1:5">
      <c r="A30" s="157">
        <v>42</v>
      </c>
      <c r="B30" s="158">
        <v>0.43952270434774943</v>
      </c>
      <c r="C30" s="158">
        <v>0.56047729565225046</v>
      </c>
      <c r="D30" s="158">
        <v>0.42225202123367772</v>
      </c>
      <c r="E30" s="158">
        <v>0.57774797876632222</v>
      </c>
    </row>
    <row r="31" spans="1:5">
      <c r="A31" s="157">
        <v>43</v>
      </c>
      <c r="B31" s="158">
        <v>0.42002755485115978</v>
      </c>
      <c r="C31" s="158">
        <v>0.57997244514884017</v>
      </c>
      <c r="D31" s="158">
        <v>0.42246855714097159</v>
      </c>
      <c r="E31" s="158">
        <v>0.57753144285902847</v>
      </c>
    </row>
    <row r="32" spans="1:5">
      <c r="A32" s="157">
        <v>44</v>
      </c>
      <c r="B32" s="158">
        <v>0.41371390053035828</v>
      </c>
      <c r="C32" s="158">
        <v>0.58628609946964172</v>
      </c>
      <c r="D32" s="158">
        <v>0.41107402431611961</v>
      </c>
      <c r="E32" s="158">
        <v>0.58892597568388061</v>
      </c>
    </row>
    <row r="33" spans="1:16">
      <c r="A33" s="157">
        <v>45</v>
      </c>
      <c r="B33" s="158">
        <v>0.43362837655803044</v>
      </c>
      <c r="C33" s="158">
        <v>0.56637162344196956</v>
      </c>
      <c r="D33" s="158">
        <v>0.41815105672817726</v>
      </c>
      <c r="E33" s="158">
        <v>0.58184894327182279</v>
      </c>
    </row>
    <row r="34" spans="1:16">
      <c r="A34" s="157">
        <v>46</v>
      </c>
      <c r="B34" s="158">
        <v>0.42340395333793357</v>
      </c>
      <c r="C34" s="158">
        <v>0.57659604666206632</v>
      </c>
      <c r="D34" s="158">
        <v>0.4281202321341458</v>
      </c>
      <c r="E34" s="158">
        <v>0.57187976786585415</v>
      </c>
    </row>
    <row r="35" spans="1:16">
      <c r="A35" s="157">
        <v>47</v>
      </c>
      <c r="B35" s="158">
        <v>0.43584884106533262</v>
      </c>
      <c r="C35" s="158">
        <v>0.56415115893466738</v>
      </c>
      <c r="D35" s="158">
        <v>0.40961682552903078</v>
      </c>
      <c r="E35" s="158">
        <v>0.59038317447096922</v>
      </c>
    </row>
    <row r="36" spans="1:16">
      <c r="A36" s="157">
        <v>48</v>
      </c>
      <c r="B36" s="158">
        <v>0.42022617959640995</v>
      </c>
      <c r="C36" s="158">
        <v>0.57977382040359016</v>
      </c>
      <c r="D36" s="158">
        <v>0.4013616209002635</v>
      </c>
      <c r="E36" s="158">
        <v>0.59863837909973638</v>
      </c>
    </row>
    <row r="37" spans="1:16">
      <c r="A37" s="157">
        <v>49</v>
      </c>
      <c r="B37" s="158">
        <v>0.42010712130294198</v>
      </c>
      <c r="C37" s="158">
        <v>0.57989287869705797</v>
      </c>
      <c r="D37" s="158">
        <v>0.41848614938357148</v>
      </c>
      <c r="E37" s="158">
        <v>0.58151385061642846</v>
      </c>
    </row>
    <row r="38" spans="1:16">
      <c r="A38" s="157">
        <v>50</v>
      </c>
      <c r="B38" s="158">
        <v>0.4173889683190613</v>
      </c>
      <c r="C38" s="158">
        <v>0.58261103168093875</v>
      </c>
      <c r="D38" s="158">
        <v>0.40216287897677855</v>
      </c>
      <c r="E38" s="158">
        <v>0.5978371210232214</v>
      </c>
    </row>
    <row r="39" spans="1:16">
      <c r="A39" s="157">
        <v>51</v>
      </c>
      <c r="B39" s="158">
        <v>0.4043857642927578</v>
      </c>
      <c r="C39" s="158">
        <v>0.59561423570724226</v>
      </c>
      <c r="D39" s="158">
        <v>0.39304128928705301</v>
      </c>
      <c r="E39" s="158">
        <v>0.60695871071294705</v>
      </c>
    </row>
    <row r="40" spans="1:16">
      <c r="A40" s="157">
        <v>52</v>
      </c>
      <c r="B40" s="158">
        <v>0.41232917897786014</v>
      </c>
      <c r="C40" s="158">
        <v>0.58767082102213974</v>
      </c>
      <c r="D40" s="158">
        <v>0.41595385453221695</v>
      </c>
      <c r="E40" s="158">
        <v>0.584046145467783</v>
      </c>
      <c r="G40" s="430" t="s">
        <v>969</v>
      </c>
      <c r="H40" s="430"/>
      <c r="I40" s="430"/>
      <c r="J40" s="430"/>
      <c r="K40" s="430"/>
      <c r="L40" s="430"/>
      <c r="M40" s="430"/>
      <c r="N40" s="430"/>
      <c r="O40" s="430"/>
      <c r="P40" s="430"/>
    </row>
    <row r="41" spans="1:16">
      <c r="A41" s="157">
        <v>53</v>
      </c>
      <c r="B41" s="158">
        <v>0.4065965292459911</v>
      </c>
      <c r="C41" s="158">
        <v>0.59340347075400879</v>
      </c>
      <c r="D41" s="158">
        <v>0.4129477338651083</v>
      </c>
      <c r="E41" s="158">
        <v>0.58705226613489159</v>
      </c>
      <c r="G41" s="430"/>
      <c r="H41" s="430"/>
      <c r="I41" s="430"/>
      <c r="J41" s="430"/>
      <c r="K41" s="430"/>
      <c r="L41" s="430"/>
      <c r="M41" s="430"/>
      <c r="N41" s="430"/>
      <c r="O41" s="430"/>
      <c r="P41" s="430"/>
    </row>
    <row r="42" spans="1:16">
      <c r="A42" s="157">
        <v>54</v>
      </c>
      <c r="B42" s="158">
        <v>0.3967232760144756</v>
      </c>
      <c r="C42" s="158">
        <v>0.60327672398552445</v>
      </c>
      <c r="D42" s="158">
        <v>0.39805646730917865</v>
      </c>
      <c r="E42" s="158">
        <v>0.60194353269082113</v>
      </c>
    </row>
    <row r="43" spans="1:16">
      <c r="A43" s="157">
        <v>55</v>
      </c>
      <c r="B43" s="158">
        <v>0.39758506096046287</v>
      </c>
      <c r="C43" s="158">
        <v>0.60241493903953713</v>
      </c>
      <c r="D43" s="158">
        <v>0.38649846222331408</v>
      </c>
      <c r="E43" s="158">
        <v>0.61350153777668581</v>
      </c>
    </row>
    <row r="44" spans="1:16">
      <c r="A44" s="157">
        <v>56</v>
      </c>
      <c r="B44" s="158">
        <v>0.38978385683809014</v>
      </c>
      <c r="C44" s="158">
        <v>0.61021614316190986</v>
      </c>
      <c r="D44" s="158">
        <v>0.36997955028141161</v>
      </c>
      <c r="E44" s="158">
        <v>0.6300204497185885</v>
      </c>
    </row>
    <row r="45" spans="1:16">
      <c r="A45" s="157">
        <v>57</v>
      </c>
      <c r="B45" s="158">
        <v>0.39928795964021718</v>
      </c>
      <c r="C45" s="158">
        <v>0.60071204035978276</v>
      </c>
      <c r="D45" s="158">
        <v>0.36877947064410688</v>
      </c>
      <c r="E45" s="158">
        <v>0.63122052935589312</v>
      </c>
    </row>
    <row r="46" spans="1:16">
      <c r="A46" s="157">
        <v>58</v>
      </c>
      <c r="B46" s="158">
        <v>0.37831812399701414</v>
      </c>
      <c r="C46" s="158">
        <v>0.62168187600298586</v>
      </c>
      <c r="D46" s="158">
        <v>0.35732535599293958</v>
      </c>
      <c r="E46" s="158">
        <v>0.64267464400706031</v>
      </c>
    </row>
    <row r="47" spans="1:16">
      <c r="A47" s="157">
        <v>59</v>
      </c>
      <c r="B47" s="158">
        <v>0.38500901625630296</v>
      </c>
      <c r="C47" s="158">
        <v>0.61499098374369709</v>
      </c>
      <c r="D47" s="158">
        <v>0.33766290553815081</v>
      </c>
      <c r="E47" s="158">
        <v>0.66233709446184919</v>
      </c>
    </row>
    <row r="48" spans="1:16">
      <c r="A48" s="157">
        <v>60</v>
      </c>
      <c r="B48" s="158">
        <v>0.35720115401681002</v>
      </c>
      <c r="C48" s="158">
        <v>0.64279884598319015</v>
      </c>
      <c r="D48" s="158">
        <v>0.31294698953717137</v>
      </c>
      <c r="E48" s="158">
        <v>0.68705301046282874</v>
      </c>
    </row>
    <row r="49" spans="1:5">
      <c r="A49" s="157">
        <v>61</v>
      </c>
      <c r="B49" s="158">
        <v>0.34526371376670362</v>
      </c>
      <c r="C49" s="158">
        <v>0.65473628623329627</v>
      </c>
      <c r="D49" s="158">
        <v>0.3095413002383674</v>
      </c>
      <c r="E49" s="158">
        <v>0.69045869976163254</v>
      </c>
    </row>
    <row r="50" spans="1:5">
      <c r="A50" s="157">
        <v>62</v>
      </c>
      <c r="B50" s="158">
        <v>0.33530536225920982</v>
      </c>
      <c r="C50" s="158">
        <v>0.6646946377407903</v>
      </c>
      <c r="D50" s="158">
        <v>0.24909358798076844</v>
      </c>
      <c r="E50" s="158">
        <v>0.75090641201923147</v>
      </c>
    </row>
    <row r="51" spans="1:5">
      <c r="A51" s="157">
        <v>63</v>
      </c>
      <c r="B51" s="158">
        <v>0.31174154088819817</v>
      </c>
      <c r="C51" s="158">
        <v>0.68825845911180183</v>
      </c>
      <c r="D51" s="158">
        <v>0.23951239697059995</v>
      </c>
      <c r="E51" s="158">
        <v>0.76048760302939999</v>
      </c>
    </row>
    <row r="52" spans="1:5">
      <c r="A52" s="157">
        <v>64</v>
      </c>
      <c r="B52" s="158">
        <v>0.2945287750196256</v>
      </c>
      <c r="C52" s="158">
        <v>0.7054712249803744</v>
      </c>
      <c r="D52" s="158">
        <v>0.21515985930254253</v>
      </c>
      <c r="E52" s="158">
        <v>0.78484014069745744</v>
      </c>
    </row>
    <row r="53" spans="1:5">
      <c r="A53" s="157">
        <v>65</v>
      </c>
      <c r="B53" s="158">
        <v>0.24249313399913458</v>
      </c>
      <c r="C53" s="158">
        <v>0.75750686600086536</v>
      </c>
      <c r="D53" s="158">
        <v>0.19410543443831826</v>
      </c>
      <c r="E53" s="158">
        <v>0.80589456556168182</v>
      </c>
    </row>
    <row r="54" spans="1:5">
      <c r="A54" s="157">
        <v>66</v>
      </c>
      <c r="B54" s="158">
        <v>0.22080113236917354</v>
      </c>
      <c r="C54" s="158">
        <v>0.77919886763082635</v>
      </c>
      <c r="D54" s="158">
        <v>0.1536964118340686</v>
      </c>
      <c r="E54" s="158">
        <v>0.84630358816593143</v>
      </c>
    </row>
    <row r="55" spans="1:5">
      <c r="A55" s="157">
        <v>67</v>
      </c>
      <c r="B55" s="158">
        <v>0.21724518348139721</v>
      </c>
      <c r="C55" s="158">
        <v>0.7827548165186029</v>
      </c>
      <c r="D55" s="158">
        <v>0.18020715852535302</v>
      </c>
      <c r="E55" s="158">
        <v>0.81979284147464704</v>
      </c>
    </row>
    <row r="56" spans="1:5">
      <c r="A56" s="157">
        <v>68</v>
      </c>
      <c r="B56" s="158">
        <v>0.18813639408143493</v>
      </c>
      <c r="C56" s="158">
        <v>0.8118636059185651</v>
      </c>
      <c r="D56" s="158">
        <v>0.14133964096549842</v>
      </c>
      <c r="E56" s="158">
        <v>0.85866035903450155</v>
      </c>
    </row>
    <row r="57" spans="1:5">
      <c r="A57" s="157">
        <v>69</v>
      </c>
      <c r="B57" s="158">
        <v>0.20048655859576262</v>
      </c>
      <c r="C57" s="158">
        <v>0.79951344140423741</v>
      </c>
      <c r="D57" s="158">
        <v>0.13810949487763316</v>
      </c>
      <c r="E57" s="158">
        <v>0.86189050512236687</v>
      </c>
    </row>
    <row r="58" spans="1:5">
      <c r="A58" s="157">
        <v>70</v>
      </c>
      <c r="B58" s="158">
        <v>0.20179949202135455</v>
      </c>
      <c r="C58" s="158">
        <v>0.79820050797864539</v>
      </c>
      <c r="D58" s="158">
        <v>0.10610160211063374</v>
      </c>
      <c r="E58" s="158">
        <v>0.89389839788936643</v>
      </c>
    </row>
    <row r="59" spans="1:5">
      <c r="A59" s="157">
        <v>71</v>
      </c>
      <c r="B59" s="158">
        <v>0.16592218884204016</v>
      </c>
      <c r="C59" s="158">
        <v>0.83407781115795976</v>
      </c>
      <c r="D59" s="158">
        <v>9.8579023189666132E-2</v>
      </c>
      <c r="E59" s="158">
        <v>0.90142097681033406</v>
      </c>
    </row>
    <row r="60" spans="1:5">
      <c r="A60" s="157">
        <v>72</v>
      </c>
      <c r="B60" s="158">
        <v>0.1461376646899292</v>
      </c>
      <c r="C60" s="158">
        <v>0.85386233531007072</v>
      </c>
      <c r="D60" s="158">
        <v>7.5130011822040821E-2</v>
      </c>
      <c r="E60" s="158">
        <v>0.92486998817795929</v>
      </c>
    </row>
    <row r="61" spans="1:5">
      <c r="A61" s="157">
        <v>73</v>
      </c>
      <c r="B61" s="158">
        <v>0.139996044284113</v>
      </c>
      <c r="C61" s="158">
        <v>0.86000395571588695</v>
      </c>
      <c r="D61" s="158">
        <v>7.2150725568502161E-2</v>
      </c>
      <c r="E61" s="158">
        <v>0.92784927443149767</v>
      </c>
    </row>
    <row r="62" spans="1:5">
      <c r="A62" s="157">
        <v>74</v>
      </c>
      <c r="B62" s="158">
        <v>0.17081332662484133</v>
      </c>
      <c r="C62" s="158">
        <v>0.82918667337515872</v>
      </c>
      <c r="D62" s="158">
        <v>8.3834824636283709E-2</v>
      </c>
      <c r="E62" s="158">
        <v>0.91616517536371633</v>
      </c>
    </row>
    <row r="63" spans="1:5">
      <c r="A63" s="157">
        <v>75</v>
      </c>
      <c r="B63" s="158">
        <v>0.12305725674997653</v>
      </c>
      <c r="C63" s="158">
        <v>0.87694274325002342</v>
      </c>
      <c r="D63" s="158">
        <v>0.1014117343969855</v>
      </c>
      <c r="E63" s="158">
        <v>0.89858826560301452</v>
      </c>
    </row>
    <row r="64" spans="1:5">
      <c r="A64" s="157">
        <v>76</v>
      </c>
      <c r="B64" s="158">
        <v>9.0710361504591164E-2</v>
      </c>
      <c r="C64" s="158">
        <v>0.90928963849540878</v>
      </c>
      <c r="D64" s="158">
        <v>5.152111536565071E-2</v>
      </c>
      <c r="E64" s="158">
        <v>0.94847888463434926</v>
      </c>
    </row>
    <row r="65" spans="1:5">
      <c r="A65" s="157">
        <v>77</v>
      </c>
      <c r="B65" s="158">
        <v>0.11365693951069564</v>
      </c>
      <c r="C65" s="158">
        <v>0.88634306048930434</v>
      </c>
      <c r="D65" s="158">
        <v>1.974408444216795E-2</v>
      </c>
      <c r="E65" s="158">
        <v>0.98244970271807297</v>
      </c>
    </row>
    <row r="66" spans="1:5">
      <c r="A66" s="157">
        <v>78</v>
      </c>
      <c r="B66" s="158">
        <v>8.5507168871532702E-2</v>
      </c>
      <c r="C66" s="158">
        <v>0.91449283112846735</v>
      </c>
      <c r="D66" s="158">
        <v>4.8065302995859788E-2</v>
      </c>
      <c r="E66" s="158">
        <v>0.95193469700414035</v>
      </c>
    </row>
    <row r="67" spans="1:5">
      <c r="A67" s="157">
        <v>79</v>
      </c>
      <c r="B67" s="158">
        <v>0.13299657937736564</v>
      </c>
      <c r="C67" s="158">
        <v>0.86700342062263425</v>
      </c>
      <c r="D67" s="158">
        <v>5.6911401240007216E-2</v>
      </c>
      <c r="E67" s="158">
        <v>0.94625034327332658</v>
      </c>
    </row>
    <row r="68" spans="1:5" ht="15.75" thickBot="1">
      <c r="A68" s="159">
        <v>80</v>
      </c>
      <c r="B68" s="160">
        <v>0.10052878057430736</v>
      </c>
      <c r="C68" s="160">
        <v>0.90505615167982101</v>
      </c>
      <c r="D68" s="160">
        <v>6.2045272052805703E-2</v>
      </c>
      <c r="E68" s="160">
        <v>0.94140168750568343</v>
      </c>
    </row>
  </sheetData>
  <mergeCells count="4">
    <mergeCell ref="B4:C4"/>
    <mergeCell ref="D4:E4"/>
    <mergeCell ref="A4:A5"/>
    <mergeCell ref="G40:P41"/>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5D75-7550-4103-A0C3-BB92178961D1}">
  <dimension ref="A2:H10"/>
  <sheetViews>
    <sheetView showGridLines="0" zoomScaleNormal="100" workbookViewId="0">
      <selection activeCell="A10" sqref="A10:H10"/>
    </sheetView>
  </sheetViews>
  <sheetFormatPr defaultColWidth="9.140625" defaultRowHeight="15"/>
  <cols>
    <col min="1" max="1" width="12.140625" style="3" customWidth="1"/>
    <col min="2" max="2" width="11.140625" style="3" customWidth="1"/>
    <col min="3" max="3" width="19.5703125" style="3" customWidth="1"/>
    <col min="4" max="4" width="12.140625" style="3" customWidth="1"/>
    <col min="5" max="5" width="17.42578125" style="3" customWidth="1"/>
    <col min="6" max="6" width="16.5703125" style="3" customWidth="1"/>
    <col min="7" max="7" width="18.85546875" style="3" customWidth="1"/>
    <col min="8" max="8" width="13.42578125" style="3" customWidth="1"/>
  </cols>
  <sheetData>
    <row r="2" spans="1:8" s="26" customFormat="1">
      <c r="A2" s="81" t="s">
        <v>965</v>
      </c>
      <c r="B2" s="56"/>
      <c r="C2" s="56"/>
      <c r="D2" s="56"/>
      <c r="E2" s="56"/>
      <c r="F2" s="56"/>
      <c r="G2" s="56"/>
      <c r="H2" s="56"/>
    </row>
    <row r="3" spans="1:8" s="20" customFormat="1" ht="14.25">
      <c r="A3" s="3" t="s">
        <v>459</v>
      </c>
      <c r="B3" s="3"/>
      <c r="C3" s="3"/>
      <c r="D3" s="3"/>
      <c r="E3" s="3"/>
      <c r="F3" s="3"/>
      <c r="G3" s="3"/>
      <c r="H3" s="3"/>
    </row>
    <row r="4" spans="1:8" s="20" customFormat="1" thickBot="1">
      <c r="A4" s="46"/>
      <c r="B4" s="46"/>
      <c r="C4" s="46"/>
      <c r="D4" s="46"/>
      <c r="E4" s="46"/>
      <c r="F4" s="46"/>
      <c r="G4" s="46"/>
      <c r="H4" s="46"/>
    </row>
    <row r="5" spans="1:8" ht="30.75" thickBot="1">
      <c r="A5" s="95" t="s">
        <v>15</v>
      </c>
      <c r="B5" s="95" t="s">
        <v>44</v>
      </c>
      <c r="C5" s="95" t="s">
        <v>460</v>
      </c>
      <c r="D5" s="95" t="s">
        <v>461</v>
      </c>
      <c r="E5" s="95" t="s">
        <v>462</v>
      </c>
      <c r="F5" s="95" t="s">
        <v>463</v>
      </c>
      <c r="G5" s="95" t="s">
        <v>464</v>
      </c>
      <c r="H5" s="95" t="s">
        <v>465</v>
      </c>
    </row>
    <row r="6" spans="1:8">
      <c r="A6" s="459" t="s">
        <v>466</v>
      </c>
      <c r="B6" s="279">
        <v>2013</v>
      </c>
      <c r="C6" s="360">
        <v>0.28088396404102545</v>
      </c>
      <c r="D6" s="360">
        <v>8.4885784224977875E-2</v>
      </c>
      <c r="E6" s="360">
        <v>5.1814119519338939E-2</v>
      </c>
      <c r="F6" s="360">
        <v>7.2936492821824947E-2</v>
      </c>
      <c r="G6" s="360">
        <v>1.212445376583004E-2</v>
      </c>
      <c r="H6" s="360">
        <v>0.50264481437299724</v>
      </c>
    </row>
    <row r="7" spans="1:8" ht="15.75" thickBot="1">
      <c r="A7" s="460"/>
      <c r="B7" s="361">
        <v>2023</v>
      </c>
      <c r="C7" s="362">
        <v>0.28744893329535542</v>
      </c>
      <c r="D7" s="362">
        <v>8.5512082729423525E-2</v>
      </c>
      <c r="E7" s="362">
        <v>5.2639506258251624E-2</v>
      </c>
      <c r="F7" s="362">
        <v>7.269488212809383E-2</v>
      </c>
      <c r="G7" s="362">
        <v>1.2208058760110926E-2</v>
      </c>
      <c r="H7" s="362">
        <v>0.51050346317123529</v>
      </c>
    </row>
    <row r="8" spans="1:8">
      <c r="C8" s="40"/>
    </row>
    <row r="9" spans="1:8" s="88" customFormat="1" ht="14.25">
      <c r="A9" s="430" t="s">
        <v>966</v>
      </c>
      <c r="B9" s="430"/>
      <c r="C9" s="430"/>
      <c r="D9" s="430"/>
      <c r="E9" s="430"/>
      <c r="F9" s="430"/>
      <c r="G9" s="430"/>
      <c r="H9" s="430"/>
    </row>
    <row r="10" spans="1:8" ht="36.75" customHeight="1">
      <c r="A10" s="451" t="s">
        <v>967</v>
      </c>
      <c r="B10" s="451"/>
      <c r="C10" s="451"/>
      <c r="D10" s="451"/>
      <c r="E10" s="451"/>
      <c r="F10" s="451"/>
      <c r="G10" s="451"/>
      <c r="H10" s="451"/>
    </row>
  </sheetData>
  <mergeCells count="3">
    <mergeCell ref="A6:A7"/>
    <mergeCell ref="A9:H9"/>
    <mergeCell ref="A10:H1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0BB0-6A84-4F12-BDD9-80CE579B2960}">
  <dimension ref="A2:H22"/>
  <sheetViews>
    <sheetView showGridLines="0" zoomScaleNormal="100" workbookViewId="0">
      <selection activeCell="E32" sqref="E32"/>
    </sheetView>
  </sheetViews>
  <sheetFormatPr defaultColWidth="11.5703125" defaultRowHeight="15"/>
  <cols>
    <col min="1" max="1" width="27.5703125" style="188" customWidth="1"/>
    <col min="2" max="2" width="11.5703125" style="188"/>
    <col min="3" max="3" width="11.5703125" style="188" customWidth="1"/>
    <col min="4" max="4" width="13.5703125" style="188" customWidth="1"/>
    <col min="5" max="6" width="15.85546875" style="188" customWidth="1"/>
    <col min="7" max="7" width="16.85546875" style="188" customWidth="1"/>
    <col min="8" max="8" width="11.5703125" style="188"/>
    <col min="9" max="16384" width="11.5703125" style="23"/>
  </cols>
  <sheetData>
    <row r="2" spans="1:7" s="18" customFormat="1">
      <c r="A2" s="81" t="s">
        <v>1031</v>
      </c>
      <c r="B2" s="82"/>
      <c r="C2" s="82"/>
      <c r="D2" s="82"/>
      <c r="E2" s="56"/>
      <c r="F2" s="56"/>
      <c r="G2" s="56"/>
    </row>
    <row r="3" spans="1:7" s="18" customFormat="1" thickBot="1">
      <c r="A3" s="83"/>
      <c r="B3" s="83"/>
      <c r="C3" s="83"/>
      <c r="D3" s="83"/>
      <c r="E3" s="66"/>
      <c r="F3" s="66"/>
      <c r="G3" s="66"/>
    </row>
    <row r="4" spans="1:7" s="38" customFormat="1" ht="39.75" customHeight="1" thickBot="1">
      <c r="A4" s="163" t="s">
        <v>15</v>
      </c>
      <c r="B4" s="163" t="s">
        <v>960</v>
      </c>
      <c r="C4" s="163" t="s">
        <v>44</v>
      </c>
      <c r="D4" s="163" t="s">
        <v>961</v>
      </c>
      <c r="E4" s="163" t="s">
        <v>962</v>
      </c>
      <c r="F4" s="163" t="s">
        <v>963</v>
      </c>
      <c r="G4" s="163" t="s">
        <v>964</v>
      </c>
    </row>
    <row r="5" spans="1:7">
      <c r="A5" s="3" t="s">
        <v>39</v>
      </c>
      <c r="B5" s="3" t="s">
        <v>467</v>
      </c>
      <c r="C5" s="3">
        <v>2024</v>
      </c>
      <c r="D5" s="40">
        <v>0.62152447275245404</v>
      </c>
      <c r="E5" s="40">
        <v>0.873471606292893</v>
      </c>
      <c r="F5" s="40">
        <v>0.965286969289468</v>
      </c>
      <c r="G5" s="40">
        <v>0.75640576400645698</v>
      </c>
    </row>
    <row r="6" spans="1:7">
      <c r="A6" s="3" t="s">
        <v>23</v>
      </c>
      <c r="B6" s="3" t="s">
        <v>468</v>
      </c>
      <c r="C6" s="3">
        <v>2024</v>
      </c>
      <c r="D6" s="40">
        <v>0.61686779814645198</v>
      </c>
      <c r="E6" s="40">
        <v>0.82656122752592198</v>
      </c>
      <c r="F6" s="40">
        <v>0.94470983359611704</v>
      </c>
      <c r="G6" s="40">
        <v>0.68416488762588801</v>
      </c>
    </row>
    <row r="7" spans="1:7">
      <c r="A7" s="3" t="s">
        <v>21</v>
      </c>
      <c r="B7" s="3" t="s">
        <v>469</v>
      </c>
      <c r="C7" s="3">
        <v>2024</v>
      </c>
      <c r="D7" s="40">
        <v>0.493133373503233</v>
      </c>
      <c r="E7" s="40">
        <v>0.69191344365578</v>
      </c>
      <c r="F7" s="40">
        <v>0.85008834924700505</v>
      </c>
      <c r="G7" s="40">
        <v>0.54921615414653002</v>
      </c>
    </row>
    <row r="8" spans="1:7">
      <c r="A8" s="3" t="s">
        <v>20</v>
      </c>
      <c r="B8" s="3" t="s">
        <v>470</v>
      </c>
      <c r="C8" s="3">
        <v>2024</v>
      </c>
      <c r="D8" s="40">
        <v>0.46079736774768998</v>
      </c>
      <c r="E8" s="40">
        <v>0.69628897520201705</v>
      </c>
      <c r="F8" s="40">
        <v>0.84461375361137903</v>
      </c>
      <c r="G8" s="40">
        <v>0.48743548895182598</v>
      </c>
    </row>
    <row r="9" spans="1:7">
      <c r="A9" s="3" t="s">
        <v>16</v>
      </c>
      <c r="B9" s="3" t="s">
        <v>471</v>
      </c>
      <c r="C9" s="3">
        <v>2024</v>
      </c>
      <c r="D9" s="40">
        <v>0.288520623335703</v>
      </c>
      <c r="E9" s="40">
        <v>0.46739381673955399</v>
      </c>
      <c r="F9" s="40">
        <v>0.67736534768319201</v>
      </c>
      <c r="G9" s="40">
        <v>0.286506426698586</v>
      </c>
    </row>
    <row r="10" spans="1:7">
      <c r="A10" s="3" t="s">
        <v>33</v>
      </c>
      <c r="B10" s="3" t="s">
        <v>472</v>
      </c>
      <c r="C10" s="180">
        <v>2024</v>
      </c>
      <c r="D10" s="40">
        <v>0.223724250187469</v>
      </c>
      <c r="E10" s="40">
        <v>0.500918927801976</v>
      </c>
      <c r="F10" s="40">
        <v>0.72889853179702102</v>
      </c>
      <c r="G10" s="40">
        <v>0.30915194466108298</v>
      </c>
    </row>
    <row r="11" spans="1:7">
      <c r="A11" s="3" t="s">
        <v>36</v>
      </c>
      <c r="B11" s="3" t="s">
        <v>473</v>
      </c>
      <c r="C11" s="180">
        <v>2024</v>
      </c>
      <c r="D11" s="40">
        <v>0.21509370162713601</v>
      </c>
      <c r="E11" s="40">
        <v>0.53292652200249002</v>
      </c>
      <c r="F11" s="40">
        <v>0.76475297436522705</v>
      </c>
      <c r="G11" s="40">
        <v>0.32310998837024002</v>
      </c>
    </row>
    <row r="12" spans="1:7">
      <c r="A12" s="3" t="s">
        <v>24</v>
      </c>
      <c r="B12" s="3" t="s">
        <v>474</v>
      </c>
      <c r="C12" s="180">
        <v>2024</v>
      </c>
      <c r="D12" s="40">
        <v>0.16976493267602299</v>
      </c>
      <c r="E12" s="40">
        <v>0.33536759533875299</v>
      </c>
      <c r="F12" s="40">
        <v>0.67181070894475003</v>
      </c>
      <c r="G12" s="40">
        <v>0.18030671297641901</v>
      </c>
    </row>
    <row r="13" spans="1:7">
      <c r="A13" s="3" t="s">
        <v>22</v>
      </c>
      <c r="B13" s="3" t="s">
        <v>475</v>
      </c>
      <c r="C13" s="180">
        <v>2024</v>
      </c>
      <c r="D13" s="40">
        <v>0.15843015865652399</v>
      </c>
      <c r="E13" s="40">
        <v>0.4373584766286</v>
      </c>
      <c r="F13" s="40">
        <v>0.79613845256078697</v>
      </c>
      <c r="G13" s="40">
        <v>0.18715116335698201</v>
      </c>
    </row>
    <row r="14" spans="1:7" s="167" customFormat="1">
      <c r="A14" s="189" t="s">
        <v>31</v>
      </c>
      <c r="B14" s="189" t="s">
        <v>476</v>
      </c>
      <c r="C14" s="197">
        <v>2024</v>
      </c>
      <c r="D14" s="190">
        <v>0.1585</v>
      </c>
      <c r="E14" s="191">
        <v>0.61650000000000005</v>
      </c>
      <c r="F14" s="190">
        <v>0.70640000000000003</v>
      </c>
      <c r="G14" s="190">
        <v>0.39879999999999999</v>
      </c>
    </row>
    <row r="15" spans="1:7">
      <c r="A15" s="3" t="s">
        <v>25</v>
      </c>
      <c r="B15" s="3" t="s">
        <v>477</v>
      </c>
      <c r="C15" s="180">
        <v>2024</v>
      </c>
      <c r="D15" s="40">
        <v>0.11378950560220601</v>
      </c>
      <c r="E15" s="40">
        <v>0.46721065613068302</v>
      </c>
      <c r="F15" s="40">
        <v>0.63635386231672997</v>
      </c>
      <c r="G15" s="40">
        <v>0.23239749981983601</v>
      </c>
    </row>
    <row r="16" spans="1:7">
      <c r="A16" s="3" t="s">
        <v>34</v>
      </c>
      <c r="B16" s="3" t="s">
        <v>478</v>
      </c>
      <c r="C16" s="180">
        <v>2024</v>
      </c>
      <c r="D16" s="192">
        <v>8.6009202299241097E-2</v>
      </c>
      <c r="E16" s="192">
        <v>0.37697496141799203</v>
      </c>
      <c r="F16" s="192">
        <v>0.55935816712917896</v>
      </c>
      <c r="G16" s="192">
        <v>0.105636337946969</v>
      </c>
    </row>
    <row r="17" spans="1:7">
      <c r="A17" s="3" t="s">
        <v>19</v>
      </c>
      <c r="B17" s="3" t="s">
        <v>479</v>
      </c>
      <c r="C17" s="180">
        <v>2024</v>
      </c>
      <c r="D17" s="193">
        <v>4.8585333268097601E-2</v>
      </c>
      <c r="E17" s="193">
        <v>0.17961740141878299</v>
      </c>
      <c r="F17" s="193">
        <v>0.64294472757574594</v>
      </c>
      <c r="G17" s="193">
        <v>7.3955616956906806E-2</v>
      </c>
    </row>
    <row r="18" spans="1:7">
      <c r="A18" s="3" t="s">
        <v>26</v>
      </c>
      <c r="B18" s="3" t="s">
        <v>480</v>
      </c>
      <c r="C18" s="180">
        <v>2024</v>
      </c>
      <c r="D18" s="192">
        <v>4.7898660199212802E-2</v>
      </c>
      <c r="E18" s="192">
        <v>0.29358758792112899</v>
      </c>
      <c r="F18" s="192">
        <v>0.55828172199447501</v>
      </c>
      <c r="G18" s="192">
        <v>6.57804048700487E-2</v>
      </c>
    </row>
    <row r="19" spans="1:7">
      <c r="A19" s="3" t="s">
        <v>35</v>
      </c>
      <c r="B19" s="3" t="s">
        <v>481</v>
      </c>
      <c r="C19" s="180">
        <v>2024</v>
      </c>
      <c r="D19" s="193">
        <v>4.7806492365413303E-2</v>
      </c>
      <c r="E19" s="193">
        <v>0.18617208535245899</v>
      </c>
      <c r="F19" s="193">
        <v>0.47793743835334201</v>
      </c>
      <c r="G19" s="193">
        <v>7.2486466209485095E-2</v>
      </c>
    </row>
    <row r="20" spans="1:7" ht="15.75" thickBot="1">
      <c r="A20" s="195" t="s">
        <v>482</v>
      </c>
      <c r="B20" s="195"/>
      <c r="C20" s="46">
        <v>2024</v>
      </c>
      <c r="D20" s="196">
        <f>SUBTOTAL(1,D5:D19)</f>
        <v>0.25002972482445701</v>
      </c>
      <c r="E20" s="196">
        <f>SUBTOTAL(1,E5:E19)</f>
        <v>0.49881755222860213</v>
      </c>
      <c r="F20" s="196">
        <f>SUBTOTAL(1,F5:F19)</f>
        <v>0.72166272256429465</v>
      </c>
      <c r="G20" s="196">
        <f>SUBTOTAL(1,G5:G19)</f>
        <v>0.31416699043981711</v>
      </c>
    </row>
    <row r="21" spans="1:7">
      <c r="C21" s="3"/>
      <c r="D21" s="194"/>
      <c r="E21" s="194"/>
      <c r="F21" s="194"/>
      <c r="G21" s="194"/>
    </row>
    <row r="22" spans="1:7" customFormat="1">
      <c r="A22" s="15" t="s">
        <v>956</v>
      </c>
      <c r="B22" s="15"/>
      <c r="C22" s="15"/>
      <c r="D22" s="168"/>
      <c r="E22" s="168"/>
      <c r="F22" s="168"/>
      <c r="G22" s="168"/>
    </row>
  </sheetData>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4E71-48F6-45CF-89E1-7466E55F30D9}">
  <dimension ref="A2:F13"/>
  <sheetViews>
    <sheetView showGridLines="0" zoomScale="115" zoomScaleNormal="115" workbookViewId="0">
      <selection activeCell="C22" sqref="C22"/>
    </sheetView>
  </sheetViews>
  <sheetFormatPr defaultColWidth="8.7109375" defaultRowHeight="15"/>
  <cols>
    <col min="1" max="2" width="15.28515625" style="28" customWidth="1"/>
    <col min="3" max="3" width="19.28515625" style="37" customWidth="1"/>
    <col min="4" max="4" width="15.28515625" style="25" customWidth="1"/>
    <col min="5" max="16384" width="8.7109375" style="25"/>
  </cols>
  <sheetData>
    <row r="2" spans="1:6" s="18" customFormat="1">
      <c r="A2" s="81" t="s">
        <v>958</v>
      </c>
      <c r="B2" s="82"/>
      <c r="C2" s="82"/>
      <c r="D2" s="56"/>
      <c r="E2" s="105"/>
      <c r="F2" s="105"/>
    </row>
    <row r="3" spans="1:6" s="18" customFormat="1" ht="15.75" thickBot="1">
      <c r="A3" s="70"/>
      <c r="B3" s="83"/>
      <c r="C3" s="83"/>
      <c r="D3" s="56"/>
      <c r="E3" s="105"/>
      <c r="F3" s="105"/>
    </row>
    <row r="4" spans="1:6" s="38" customFormat="1" ht="39.75" customHeight="1" thickBot="1">
      <c r="A4" s="163" t="s">
        <v>483</v>
      </c>
      <c r="B4" s="163" t="s">
        <v>484</v>
      </c>
      <c r="C4" s="163" t="s">
        <v>955</v>
      </c>
    </row>
    <row r="5" spans="1:6">
      <c r="A5" s="164" t="s">
        <v>485</v>
      </c>
      <c r="B5" s="165">
        <v>2000</v>
      </c>
      <c r="C5" s="337">
        <v>-32.357999999999997</v>
      </c>
    </row>
    <row r="6" spans="1:6">
      <c r="B6" s="29">
        <v>2024</v>
      </c>
      <c r="C6" s="337">
        <v>-22.847999999999999</v>
      </c>
    </row>
    <row r="7" spans="1:6">
      <c r="A7" s="37" t="s">
        <v>486</v>
      </c>
      <c r="B7" s="29">
        <v>2000</v>
      </c>
      <c r="C7" s="337">
        <v>-25.295000000000002</v>
      </c>
    </row>
    <row r="8" spans="1:6">
      <c r="A8" s="37"/>
      <c r="B8" s="29">
        <v>2024</v>
      </c>
      <c r="C8" s="337">
        <v>-17.815000000000001</v>
      </c>
    </row>
    <row r="9" spans="1:6">
      <c r="A9" s="37" t="s">
        <v>487</v>
      </c>
      <c r="B9" s="29">
        <v>2000</v>
      </c>
      <c r="C9" s="337">
        <v>7.4729999999999999</v>
      </c>
    </row>
    <row r="10" spans="1:6" ht="15.75" thickBot="1">
      <c r="A10" s="166"/>
      <c r="B10" s="149">
        <v>2024</v>
      </c>
      <c r="C10" s="149">
        <v>2.3730000000000002</v>
      </c>
    </row>
    <row r="11" spans="1:6">
      <c r="A11" s="37"/>
    </row>
    <row r="12" spans="1:6" customFormat="1" ht="32.25" customHeight="1">
      <c r="A12" s="461" t="s">
        <v>868</v>
      </c>
      <c r="B12" s="461"/>
      <c r="C12" s="461"/>
      <c r="D12" s="461"/>
      <c r="E12" s="461"/>
      <c r="F12" s="461"/>
    </row>
    <row r="13" spans="1:6" customFormat="1" ht="31.5" customHeight="1">
      <c r="A13" s="448" t="s">
        <v>959</v>
      </c>
      <c r="B13" s="448"/>
      <c r="C13" s="448"/>
      <c r="D13" s="448"/>
      <c r="E13" s="448"/>
      <c r="F13" s="448"/>
    </row>
  </sheetData>
  <mergeCells count="2">
    <mergeCell ref="A12:F12"/>
    <mergeCell ref="A13:F13"/>
  </mergeCells>
  <pageMargins left="0.7" right="0.7" top="0.75" bottom="0.75" header="0.3" footer="0.3"/>
  <pageSetup orientation="portrait" horizont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7CD8-A324-46B7-B96E-0D92E8295459}">
  <dimension ref="A2:M15"/>
  <sheetViews>
    <sheetView showGridLines="0" zoomScale="115" zoomScaleNormal="115" workbookViewId="0">
      <selection activeCell="I21" sqref="I21"/>
    </sheetView>
  </sheetViews>
  <sheetFormatPr defaultColWidth="8.7109375" defaultRowHeight="15"/>
  <cols>
    <col min="1" max="1" width="43" style="28" customWidth="1"/>
    <col min="2" max="2" width="19.7109375" style="28" customWidth="1"/>
    <col min="3" max="3" width="19.28515625" style="37" customWidth="1"/>
    <col min="4" max="4" width="15.28515625" style="28" customWidth="1"/>
    <col min="5" max="16384" width="8.7109375" style="25"/>
  </cols>
  <sheetData>
    <row r="2" spans="1:13" s="18" customFormat="1">
      <c r="A2" s="81" t="s">
        <v>954</v>
      </c>
      <c r="B2" s="82"/>
      <c r="C2" s="82"/>
      <c r="D2" s="56"/>
      <c r="E2" s="105"/>
      <c r="F2" s="105"/>
      <c r="G2" s="105"/>
      <c r="H2" s="105"/>
      <c r="I2" s="105"/>
      <c r="J2" s="105"/>
      <c r="K2" s="105"/>
    </row>
    <row r="3" spans="1:13" s="18" customFormat="1" ht="15.75" thickBot="1">
      <c r="A3" s="70"/>
      <c r="B3" s="83"/>
      <c r="C3" s="83"/>
      <c r="D3" s="56"/>
      <c r="E3" s="105"/>
      <c r="F3" s="105"/>
      <c r="G3" s="105"/>
      <c r="H3" s="105"/>
      <c r="I3" s="105"/>
      <c r="J3" s="105"/>
      <c r="K3" s="105"/>
    </row>
    <row r="4" spans="1:13" s="38" customFormat="1" ht="39.75" customHeight="1" thickBot="1">
      <c r="A4" s="163" t="s">
        <v>483</v>
      </c>
      <c r="B4" s="163" t="s">
        <v>484</v>
      </c>
      <c r="C4" s="163" t="s">
        <v>955</v>
      </c>
      <c r="D4" s="420"/>
    </row>
    <row r="5" spans="1:13">
      <c r="A5" s="462" t="s">
        <v>488</v>
      </c>
      <c r="B5" s="415">
        <v>2000</v>
      </c>
      <c r="C5" s="421">
        <v>-7.96</v>
      </c>
    </row>
    <row r="6" spans="1:13">
      <c r="A6" s="463"/>
      <c r="B6" s="416" t="s">
        <v>489</v>
      </c>
      <c r="C6" s="59">
        <v>-6.17</v>
      </c>
    </row>
    <row r="7" spans="1:13">
      <c r="A7" s="464" t="s">
        <v>490</v>
      </c>
      <c r="B7" s="416">
        <v>2000</v>
      </c>
      <c r="C7" s="59">
        <v>-7.97</v>
      </c>
    </row>
    <row r="8" spans="1:13">
      <c r="A8" s="463"/>
      <c r="B8" s="416" t="s">
        <v>489</v>
      </c>
      <c r="C8" s="421">
        <v>-6.16</v>
      </c>
    </row>
    <row r="9" spans="1:13">
      <c r="A9" s="464" t="s">
        <v>491</v>
      </c>
      <c r="B9" s="416">
        <v>2000</v>
      </c>
      <c r="C9" s="421">
        <v>-18.600000000000001</v>
      </c>
    </row>
    <row r="10" spans="1:13">
      <c r="A10" s="463"/>
      <c r="B10" s="416" t="s">
        <v>489</v>
      </c>
      <c r="C10" s="418">
        <v>-13.47</v>
      </c>
    </row>
    <row r="11" spans="1:13">
      <c r="A11" s="464" t="s">
        <v>492</v>
      </c>
      <c r="B11" s="416">
        <v>2000</v>
      </c>
      <c r="C11" s="421">
        <v>-3.4</v>
      </c>
    </row>
    <row r="12" spans="1:13" ht="15.75" thickBot="1">
      <c r="A12" s="465"/>
      <c r="B12" s="417" t="s">
        <v>489</v>
      </c>
      <c r="C12" s="419">
        <v>-4.8099999999999996</v>
      </c>
    </row>
    <row r="13" spans="1:13">
      <c r="A13" s="37"/>
    </row>
    <row r="14" spans="1:13" customFormat="1">
      <c r="A14" s="15" t="s">
        <v>956</v>
      </c>
      <c r="B14" s="15"/>
      <c r="C14" s="15"/>
      <c r="D14" s="3"/>
      <c r="E14" s="168"/>
      <c r="F14" s="168"/>
      <c r="G14" s="168"/>
      <c r="H14" s="168"/>
      <c r="I14" s="168"/>
      <c r="J14" s="168"/>
      <c r="K14" s="168"/>
    </row>
    <row r="15" spans="1:13" customFormat="1" ht="36" customHeight="1">
      <c r="A15" s="428" t="s">
        <v>957</v>
      </c>
      <c r="B15" s="428"/>
      <c r="C15" s="428"/>
      <c r="D15" s="428"/>
      <c r="E15" s="428"/>
      <c r="F15" s="428"/>
      <c r="G15" s="428"/>
      <c r="H15" s="428"/>
      <c r="I15" s="428"/>
      <c r="J15" s="428"/>
      <c r="K15" s="428"/>
      <c r="L15" s="428"/>
      <c r="M15" s="428"/>
    </row>
  </sheetData>
  <mergeCells count="5">
    <mergeCell ref="A15:M15"/>
    <mergeCell ref="A5:A6"/>
    <mergeCell ref="A7:A8"/>
    <mergeCell ref="A9:A10"/>
    <mergeCell ref="A11:A12"/>
  </mergeCells>
  <pageMargins left="0.7" right="0.7" top="0.75" bottom="0.75" header="0.3" footer="0.3"/>
  <pageSetup orientation="portrait" horizont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CE80B-7299-4EDA-B605-B4AC5E61C7CA}">
  <dimension ref="A2:U12"/>
  <sheetViews>
    <sheetView showGridLines="0" zoomScale="115" zoomScaleNormal="115" workbookViewId="0">
      <selection activeCell="H19" sqref="H19"/>
    </sheetView>
  </sheetViews>
  <sheetFormatPr defaultRowHeight="15"/>
  <cols>
    <col min="1" max="1" width="19.7109375" style="3" customWidth="1"/>
    <col min="2" max="2" width="9.140625" style="3"/>
    <col min="3" max="4" width="8.7109375" style="3"/>
    <col min="5" max="16" width="9.140625" style="3"/>
    <col min="17" max="21" width="9.140625" style="168"/>
  </cols>
  <sheetData>
    <row r="2" spans="1:9" s="18" customFormat="1">
      <c r="A2" s="81" t="s">
        <v>1032</v>
      </c>
      <c r="B2" s="82"/>
      <c r="C2" s="82"/>
      <c r="D2" s="82"/>
      <c r="E2" s="56"/>
      <c r="F2" s="56"/>
      <c r="G2" s="56"/>
      <c r="H2" s="56"/>
      <c r="I2" s="56"/>
    </row>
    <row r="3" spans="1:9" s="18" customFormat="1" thickBot="1">
      <c r="A3" s="83"/>
      <c r="B3" s="83"/>
      <c r="C3" s="82"/>
      <c r="D3" s="82"/>
      <c r="E3" s="56"/>
      <c r="F3" s="56"/>
      <c r="G3" s="56"/>
      <c r="H3" s="56"/>
      <c r="I3" s="56"/>
    </row>
    <row r="4" spans="1:9" ht="15.75" thickBot="1">
      <c r="A4" s="343" t="s">
        <v>493</v>
      </c>
      <c r="B4" s="343" t="s">
        <v>1</v>
      </c>
    </row>
    <row r="5" spans="1:9">
      <c r="A5" s="186" t="s">
        <v>494</v>
      </c>
      <c r="B5" s="187">
        <v>0.62</v>
      </c>
    </row>
    <row r="6" spans="1:9">
      <c r="A6" s="186" t="s">
        <v>495</v>
      </c>
      <c r="B6" s="187">
        <v>0.17</v>
      </c>
    </row>
    <row r="7" spans="1:9">
      <c r="A7" s="186" t="s">
        <v>496</v>
      </c>
      <c r="B7" s="187">
        <v>0.15</v>
      </c>
    </row>
    <row r="8" spans="1:9">
      <c r="A8" s="186" t="s">
        <v>497</v>
      </c>
      <c r="B8" s="187">
        <v>0.02</v>
      </c>
    </row>
    <row r="9" spans="1:9" ht="15.75" thickBot="1">
      <c r="A9" s="363" t="s">
        <v>498</v>
      </c>
      <c r="B9" s="364">
        <v>0.04</v>
      </c>
    </row>
    <row r="10" spans="1:9" ht="12.75" customHeight="1"/>
    <row r="11" spans="1:9" s="88" customFormat="1" ht="18" customHeight="1">
      <c r="A11" s="15" t="s">
        <v>952</v>
      </c>
      <c r="B11" s="15"/>
      <c r="C11" s="15"/>
      <c r="D11" s="3"/>
      <c r="E11" s="3"/>
      <c r="F11" s="3"/>
      <c r="G11" s="3"/>
      <c r="H11" s="3"/>
      <c r="I11" s="3"/>
    </row>
    <row r="12" spans="1:9" s="88" customFormat="1" ht="46.5" customHeight="1">
      <c r="A12" s="429" t="s">
        <v>953</v>
      </c>
      <c r="B12" s="429"/>
      <c r="C12" s="429"/>
      <c r="D12" s="429"/>
      <c r="E12" s="429"/>
      <c r="F12" s="429"/>
      <c r="G12" s="429"/>
      <c r="H12" s="429"/>
      <c r="I12" s="429"/>
    </row>
  </sheetData>
  <mergeCells count="1">
    <mergeCell ref="A12:I12"/>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065C-D608-4067-BF5D-CDE937D77B88}">
  <dimension ref="A2:M47"/>
  <sheetViews>
    <sheetView showGridLines="0" topLeftCell="A27" zoomScale="115" zoomScaleNormal="115" workbookViewId="0">
      <selection activeCell="A47" sqref="A47:H47"/>
    </sheetView>
  </sheetViews>
  <sheetFormatPr defaultRowHeight="15"/>
  <cols>
    <col min="1" max="1" width="14.28515625" style="3" customWidth="1"/>
    <col min="2" max="2" width="9.7109375" style="180" customWidth="1"/>
    <col min="3" max="3" width="9.140625" style="3"/>
  </cols>
  <sheetData>
    <row r="2" spans="1:2" s="18" customFormat="1">
      <c r="A2" s="81" t="s">
        <v>499</v>
      </c>
      <c r="B2" s="82"/>
    </row>
    <row r="3" spans="1:2" s="18" customFormat="1" thickBot="1">
      <c r="A3" s="83"/>
      <c r="B3" s="83"/>
    </row>
    <row r="4" spans="1:2" ht="15.75" thickBot="1">
      <c r="A4" s="185" t="s">
        <v>500</v>
      </c>
      <c r="B4" s="185" t="s">
        <v>228</v>
      </c>
    </row>
    <row r="5" spans="1:2">
      <c r="A5" s="404" t="s">
        <v>501</v>
      </c>
      <c r="B5" s="406">
        <v>15.96</v>
      </c>
    </row>
    <row r="6" spans="1:2">
      <c r="A6" s="404" t="s">
        <v>502</v>
      </c>
      <c r="B6" s="406">
        <v>17.967500000000001</v>
      </c>
    </row>
    <row r="7" spans="1:2">
      <c r="A7" s="404" t="s">
        <v>503</v>
      </c>
      <c r="B7" s="406">
        <v>15.137499999999999</v>
      </c>
    </row>
    <row r="8" spans="1:2">
      <c r="A8" s="404" t="s">
        <v>504</v>
      </c>
      <c r="B8" s="406">
        <v>16.155000000000001</v>
      </c>
    </row>
    <row r="9" spans="1:2">
      <c r="A9" s="404" t="s">
        <v>505</v>
      </c>
      <c r="B9" s="406">
        <v>16.228666669999999</v>
      </c>
    </row>
    <row r="10" spans="1:2">
      <c r="A10" s="404" t="s">
        <v>506</v>
      </c>
      <c r="B10" s="406">
        <v>16.532</v>
      </c>
    </row>
    <row r="11" spans="1:2">
      <c r="A11" s="404" t="s">
        <v>507</v>
      </c>
      <c r="B11" s="406">
        <v>15.922000000000001</v>
      </c>
    </row>
    <row r="12" spans="1:2">
      <c r="A12" s="404" t="s">
        <v>508</v>
      </c>
      <c r="B12" s="406">
        <v>15.750666669999999</v>
      </c>
    </row>
    <row r="13" spans="1:2">
      <c r="A13" s="404" t="s">
        <v>509</v>
      </c>
      <c r="B13" s="406">
        <v>15.794</v>
      </c>
    </row>
    <row r="14" spans="1:2">
      <c r="A14" s="404" t="s">
        <v>510</v>
      </c>
      <c r="B14" s="406">
        <v>16.090666670000001</v>
      </c>
    </row>
    <row r="15" spans="1:2">
      <c r="A15" s="404" t="s">
        <v>511</v>
      </c>
      <c r="B15" s="406">
        <v>15.968</v>
      </c>
    </row>
    <row r="16" spans="1:2">
      <c r="A16" s="404" t="s">
        <v>512</v>
      </c>
      <c r="B16" s="406">
        <v>15.944000000000001</v>
      </c>
    </row>
    <row r="17" spans="1:13">
      <c r="A17" s="404" t="s">
        <v>513</v>
      </c>
      <c r="B17" s="406">
        <v>15.974</v>
      </c>
    </row>
    <row r="18" spans="1:13">
      <c r="A18" s="404" t="s">
        <v>514</v>
      </c>
      <c r="B18" s="406">
        <v>16.559999999999999</v>
      </c>
    </row>
    <row r="19" spans="1:13">
      <c r="A19" s="404" t="s">
        <v>515</v>
      </c>
      <c r="B19" s="406">
        <v>15.81133333</v>
      </c>
    </row>
    <row r="20" spans="1:13">
      <c r="A20" s="404" t="s">
        <v>516</v>
      </c>
      <c r="B20" s="406">
        <v>17.602</v>
      </c>
    </row>
    <row r="21" spans="1:13">
      <c r="A21" s="404" t="s">
        <v>517</v>
      </c>
      <c r="B21" s="406">
        <v>15.326000000000001</v>
      </c>
    </row>
    <row r="22" spans="1:13">
      <c r="A22" s="404" t="s">
        <v>518</v>
      </c>
      <c r="B22" s="406">
        <v>14.385999999999999</v>
      </c>
    </row>
    <row r="23" spans="1:13">
      <c r="A23" s="404" t="s">
        <v>519</v>
      </c>
      <c r="B23" s="406">
        <v>16.553333330000001</v>
      </c>
    </row>
    <row r="24" spans="1:13">
      <c r="A24" s="404" t="s">
        <v>520</v>
      </c>
      <c r="B24" s="406">
        <v>15.47466667</v>
      </c>
    </row>
    <row r="25" spans="1:13">
      <c r="A25" s="404" t="s">
        <v>521</v>
      </c>
      <c r="B25" s="406">
        <v>13.988</v>
      </c>
    </row>
    <row r="26" spans="1:13">
      <c r="A26" s="404" t="s">
        <v>522</v>
      </c>
      <c r="B26" s="406">
        <v>13.78866667</v>
      </c>
      <c r="F26" s="430"/>
      <c r="G26" s="430"/>
      <c r="H26" s="430"/>
      <c r="I26" s="430"/>
      <c r="J26" s="430"/>
      <c r="K26" s="430"/>
      <c r="L26" s="430"/>
      <c r="M26" s="430"/>
    </row>
    <row r="27" spans="1:13">
      <c r="A27" s="404" t="s">
        <v>523</v>
      </c>
      <c r="B27" s="406">
        <v>13.76266667</v>
      </c>
      <c r="F27" s="451"/>
      <c r="G27" s="451"/>
      <c r="H27" s="451"/>
      <c r="I27" s="451"/>
      <c r="J27" s="451"/>
      <c r="K27" s="451"/>
      <c r="L27" s="451"/>
      <c r="M27" s="451"/>
    </row>
    <row r="28" spans="1:13">
      <c r="A28" s="404" t="s">
        <v>524</v>
      </c>
      <c r="B28" s="406">
        <v>13.874000000000001</v>
      </c>
    </row>
    <row r="29" spans="1:13">
      <c r="A29" s="404" t="s">
        <v>525</v>
      </c>
      <c r="B29" s="406">
        <v>14.340666669999999</v>
      </c>
    </row>
    <row r="30" spans="1:13">
      <c r="A30" s="404" t="s">
        <v>526</v>
      </c>
      <c r="B30" s="406">
        <v>14.29066667</v>
      </c>
    </row>
    <row r="31" spans="1:13">
      <c r="A31" s="404" t="s">
        <v>527</v>
      </c>
      <c r="B31" s="406">
        <v>13.544</v>
      </c>
    </row>
    <row r="32" spans="1:13">
      <c r="A32" s="404" t="s">
        <v>528</v>
      </c>
      <c r="B32" s="406">
        <v>13.82866667</v>
      </c>
    </row>
    <row r="33" spans="1:8">
      <c r="A33" s="404" t="s">
        <v>529</v>
      </c>
      <c r="B33" s="406">
        <v>13.761333329999999</v>
      </c>
    </row>
    <row r="34" spans="1:8">
      <c r="A34" s="404" t="s">
        <v>530</v>
      </c>
      <c r="B34" s="406">
        <v>14.794</v>
      </c>
    </row>
    <row r="35" spans="1:8">
      <c r="A35" s="404" t="s">
        <v>531</v>
      </c>
      <c r="B35" s="406">
        <v>13.48066667</v>
      </c>
    </row>
    <row r="36" spans="1:8">
      <c r="A36" s="404" t="s">
        <v>532</v>
      </c>
      <c r="B36" s="406">
        <v>15.346666669999999</v>
      </c>
    </row>
    <row r="37" spans="1:8">
      <c r="A37" s="404" t="s">
        <v>533</v>
      </c>
      <c r="B37" s="406">
        <v>14.293333329999999</v>
      </c>
    </row>
    <row r="38" spans="1:8">
      <c r="A38" s="404" t="s">
        <v>534</v>
      </c>
      <c r="B38" s="406">
        <v>14.04666667</v>
      </c>
    </row>
    <row r="39" spans="1:8">
      <c r="A39" s="404" t="s">
        <v>535</v>
      </c>
      <c r="B39" s="406">
        <v>15.213333329999999</v>
      </c>
    </row>
    <row r="40" spans="1:8">
      <c r="A40" s="404" t="s">
        <v>536</v>
      </c>
      <c r="B40" s="406">
        <v>15.249333330000001</v>
      </c>
    </row>
    <row r="41" spans="1:8">
      <c r="A41" s="404" t="s">
        <v>537</v>
      </c>
      <c r="B41" s="406">
        <v>15.02933333</v>
      </c>
    </row>
    <row r="42" spans="1:8">
      <c r="A42" s="404" t="s">
        <v>538</v>
      </c>
      <c r="B42" s="406">
        <v>15.016</v>
      </c>
    </row>
    <row r="43" spans="1:8">
      <c r="A43" s="404" t="s">
        <v>539</v>
      </c>
      <c r="B43" s="406">
        <v>15.692</v>
      </c>
    </row>
    <row r="44" spans="1:8" ht="15.75" thickBot="1">
      <c r="A44" s="405" t="s">
        <v>540</v>
      </c>
      <c r="B44" s="407">
        <v>18.49133333</v>
      </c>
    </row>
    <row r="46" spans="1:8" ht="33" customHeight="1">
      <c r="A46" s="428" t="s">
        <v>1018</v>
      </c>
      <c r="B46" s="428"/>
      <c r="C46" s="428"/>
      <c r="D46" s="428"/>
      <c r="E46" s="428"/>
      <c r="F46" s="428"/>
      <c r="G46" s="428"/>
      <c r="H46" s="428"/>
    </row>
    <row r="47" spans="1:8" ht="53.25" customHeight="1">
      <c r="A47" s="451" t="s">
        <v>1019</v>
      </c>
      <c r="B47" s="451"/>
      <c r="C47" s="451"/>
      <c r="D47" s="451"/>
      <c r="E47" s="451"/>
      <c r="F47" s="451"/>
      <c r="G47" s="451"/>
      <c r="H47" s="451"/>
    </row>
  </sheetData>
  <mergeCells count="4">
    <mergeCell ref="F26:M26"/>
    <mergeCell ref="F27:M27"/>
    <mergeCell ref="A46:H46"/>
    <mergeCell ref="A47:H4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9B59-DE0B-4CC2-98AE-8FC5F5BF3D6E}">
  <dimension ref="A2:G14"/>
  <sheetViews>
    <sheetView showGridLines="0" topLeftCell="A4" zoomScaleNormal="100" workbookViewId="0">
      <selection activeCell="A7" sqref="A7"/>
    </sheetView>
  </sheetViews>
  <sheetFormatPr defaultColWidth="8.7109375" defaultRowHeight="18" customHeight="1"/>
  <cols>
    <col min="1" max="1" width="36.85546875" style="3" customWidth="1"/>
    <col min="2" max="2" width="8.7109375" style="1"/>
    <col min="3" max="3" width="22.28515625" style="1" customWidth="1"/>
    <col min="4" max="4" width="9.5703125" style="1" customWidth="1"/>
    <col min="5" max="5" width="10.140625" style="1" customWidth="1"/>
    <col min="6" max="6" width="8.85546875" style="1" bestFit="1" customWidth="1"/>
    <col min="7" max="16384" width="8.7109375" style="1"/>
  </cols>
  <sheetData>
    <row r="2" spans="1:7" s="44" customFormat="1" ht="15">
      <c r="A2" s="42" t="s">
        <v>1016</v>
      </c>
      <c r="B2" s="43"/>
      <c r="C2" s="43"/>
      <c r="D2" s="43"/>
      <c r="E2" s="2"/>
      <c r="F2" s="2"/>
      <c r="G2" s="2"/>
    </row>
    <row r="3" spans="1:7" ht="18" customHeight="1" thickBot="1">
      <c r="B3" s="3"/>
      <c r="C3" s="3"/>
      <c r="D3" s="3"/>
      <c r="E3" s="3"/>
      <c r="F3" s="3"/>
      <c r="G3" s="3"/>
    </row>
    <row r="4" spans="1:7" s="50" customFormat="1" ht="33.950000000000003" customHeight="1" thickBot="1">
      <c r="A4" s="45" t="s">
        <v>43</v>
      </c>
      <c r="B4" s="45" t="s">
        <v>44</v>
      </c>
      <c r="C4" s="45" t="s">
        <v>45</v>
      </c>
      <c r="D4" s="45" t="s">
        <v>46</v>
      </c>
      <c r="E4" s="45" t="s">
        <v>776</v>
      </c>
      <c r="F4" s="49"/>
      <c r="G4" s="49"/>
    </row>
    <row r="5" spans="1:7">
      <c r="A5" s="3" t="s">
        <v>41</v>
      </c>
      <c r="B5" s="3">
        <v>2024</v>
      </c>
      <c r="C5" s="53">
        <v>62.27</v>
      </c>
      <c r="D5" s="53">
        <f t="shared" ref="D5:D11" si="0">100-(C5+E5)</f>
        <v>2.0099999999999909</v>
      </c>
      <c r="E5" s="53">
        <v>35.72</v>
      </c>
      <c r="F5" s="3"/>
      <c r="G5" s="3"/>
    </row>
    <row r="6" spans="1:7">
      <c r="A6" s="3" t="s">
        <v>47</v>
      </c>
      <c r="B6" s="3">
        <v>2024</v>
      </c>
      <c r="C6" s="53">
        <v>41.6</v>
      </c>
      <c r="D6" s="53">
        <f t="shared" si="0"/>
        <v>19.78</v>
      </c>
      <c r="E6" s="53">
        <v>38.619999999999997</v>
      </c>
      <c r="F6" s="3"/>
      <c r="G6" s="3"/>
    </row>
    <row r="7" spans="1:7">
      <c r="A7" s="3" t="s">
        <v>48</v>
      </c>
      <c r="B7" s="3">
        <v>2024</v>
      </c>
      <c r="C7" s="53">
        <v>41.71</v>
      </c>
      <c r="D7" s="53">
        <f t="shared" si="0"/>
        <v>0</v>
      </c>
      <c r="E7" s="53">
        <v>58.29</v>
      </c>
      <c r="F7" s="3"/>
      <c r="G7" s="3"/>
    </row>
    <row r="8" spans="1:7">
      <c r="A8" s="3" t="s">
        <v>49</v>
      </c>
      <c r="B8" s="3">
        <v>2024</v>
      </c>
      <c r="C8" s="53">
        <v>29.29</v>
      </c>
      <c r="D8" s="53">
        <f t="shared" si="0"/>
        <v>17.310000000000002</v>
      </c>
      <c r="E8" s="53">
        <v>53.4</v>
      </c>
      <c r="F8" s="3"/>
      <c r="G8" s="3"/>
    </row>
    <row r="9" spans="1:7">
      <c r="A9" s="3" t="s">
        <v>50</v>
      </c>
      <c r="B9" s="3">
        <v>2024</v>
      </c>
      <c r="C9" s="53">
        <v>28.91</v>
      </c>
      <c r="D9" s="53">
        <f t="shared" si="0"/>
        <v>5.0400000000000063</v>
      </c>
      <c r="E9" s="53">
        <v>66.05</v>
      </c>
      <c r="F9" s="3"/>
      <c r="G9" s="3"/>
    </row>
    <row r="10" spans="1:7">
      <c r="A10" s="3" t="s">
        <v>51</v>
      </c>
      <c r="B10" s="3">
        <v>2024</v>
      </c>
      <c r="C10" s="53">
        <v>24.63</v>
      </c>
      <c r="D10" s="53">
        <f t="shared" si="0"/>
        <v>0.88000000000000966</v>
      </c>
      <c r="E10" s="53">
        <v>74.489999999999995</v>
      </c>
      <c r="F10" s="3"/>
      <c r="G10" s="3"/>
    </row>
    <row r="11" spans="1:7" ht="18.75" thickBot="1">
      <c r="A11" s="46" t="s">
        <v>52</v>
      </c>
      <c r="B11" s="46">
        <v>2024</v>
      </c>
      <c r="C11" s="54">
        <v>5.3</v>
      </c>
      <c r="D11" s="54">
        <f t="shared" si="0"/>
        <v>2.6200000000000045</v>
      </c>
      <c r="E11" s="54">
        <v>92.08</v>
      </c>
      <c r="F11" s="3"/>
      <c r="G11" s="3"/>
    </row>
    <row r="12" spans="1:7">
      <c r="B12" s="3"/>
      <c r="C12" s="3"/>
      <c r="D12" s="3"/>
      <c r="E12" s="3"/>
      <c r="F12" s="3"/>
      <c r="G12" s="3"/>
    </row>
    <row r="13" spans="1:7" s="48" customFormat="1" ht="18" customHeight="1">
      <c r="A13" s="431" t="s">
        <v>766</v>
      </c>
      <c r="B13" s="431"/>
      <c r="C13" s="431"/>
      <c r="D13" s="431"/>
      <c r="E13" s="431"/>
      <c r="F13" s="431"/>
      <c r="G13" s="431"/>
    </row>
    <row r="14" spans="1:7" s="48" customFormat="1" ht="46.5" customHeight="1">
      <c r="A14" s="428" t="s">
        <v>53</v>
      </c>
      <c r="B14" s="428"/>
      <c r="C14" s="428"/>
      <c r="D14" s="428"/>
      <c r="E14" s="428"/>
      <c r="F14" s="428"/>
      <c r="G14" s="428"/>
    </row>
  </sheetData>
  <mergeCells count="2">
    <mergeCell ref="A13:G13"/>
    <mergeCell ref="A14:G1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72508-BD77-4819-ACE0-1ABD6E37B3E9}">
  <dimension ref="A2:M44"/>
  <sheetViews>
    <sheetView showGridLines="0" topLeftCell="A9" zoomScale="85" zoomScaleNormal="85" workbookViewId="0">
      <selection activeCell="A44" sqref="A44:H44"/>
    </sheetView>
  </sheetViews>
  <sheetFormatPr defaultRowHeight="15"/>
  <cols>
    <col min="1" max="1" width="15" style="3" bestFit="1" customWidth="1"/>
    <col min="2" max="2" width="14.140625" style="180" customWidth="1"/>
    <col min="3" max="13" width="9.140625" style="3"/>
  </cols>
  <sheetData>
    <row r="2" spans="1:2" s="18" customFormat="1">
      <c r="A2" s="81" t="s">
        <v>541</v>
      </c>
      <c r="B2" s="82"/>
    </row>
    <row r="3" spans="1:2" s="18" customFormat="1" thickBot="1">
      <c r="A3" s="83"/>
      <c r="B3" s="83"/>
    </row>
    <row r="4" spans="1:2" ht="15.75" thickBot="1">
      <c r="A4" s="185" t="s">
        <v>500</v>
      </c>
      <c r="B4" s="185" t="s">
        <v>228</v>
      </c>
    </row>
    <row r="5" spans="1:2">
      <c r="A5" s="181">
        <v>44713</v>
      </c>
      <c r="B5" s="183">
        <v>2.5468000000000002</v>
      </c>
    </row>
    <row r="6" spans="1:2">
      <c r="A6" s="181">
        <v>44743</v>
      </c>
      <c r="B6" s="183">
        <v>3.3390999999999997</v>
      </c>
    </row>
    <row r="7" spans="1:2">
      <c r="A7" s="181">
        <v>44774</v>
      </c>
      <c r="B7" s="183">
        <v>2.0244</v>
      </c>
    </row>
    <row r="8" spans="1:2">
      <c r="A8" s="181">
        <v>44805</v>
      </c>
      <c r="B8" s="183">
        <v>3.9666000000000001</v>
      </c>
    </row>
    <row r="9" spans="1:2">
      <c r="A9" s="181">
        <v>44835</v>
      </c>
      <c r="B9" s="183">
        <v>3.6130000000000004</v>
      </c>
    </row>
    <row r="10" spans="1:2">
      <c r="A10" s="181">
        <v>44866</v>
      </c>
      <c r="B10" s="183">
        <v>3.5297000000000001</v>
      </c>
    </row>
    <row r="11" spans="1:2">
      <c r="A11" s="181">
        <v>44896</v>
      </c>
      <c r="B11" s="183">
        <v>3.5706000000000002</v>
      </c>
    </row>
    <row r="12" spans="1:2">
      <c r="A12" s="181">
        <v>44927</v>
      </c>
      <c r="B12" s="183">
        <v>2.9607000000000001</v>
      </c>
    </row>
    <row r="13" spans="1:2">
      <c r="A13" s="181">
        <v>44958</v>
      </c>
      <c r="B13" s="183">
        <v>3.024</v>
      </c>
    </row>
    <row r="14" spans="1:2">
      <c r="A14" s="181">
        <v>44986</v>
      </c>
      <c r="B14" s="183">
        <v>2.8765999999999998</v>
      </c>
    </row>
    <row r="15" spans="1:2">
      <c r="A15" s="181">
        <v>45017</v>
      </c>
      <c r="B15" s="183">
        <v>3.3910000000000005</v>
      </c>
    </row>
    <row r="16" spans="1:2">
      <c r="A16" s="181">
        <v>45047</v>
      </c>
      <c r="B16" s="183">
        <v>3.3016999999999999</v>
      </c>
    </row>
    <row r="17" spans="1:2">
      <c r="A17" s="181">
        <v>45078</v>
      </c>
      <c r="B17" s="183">
        <v>3.4141999999999997</v>
      </c>
    </row>
    <row r="18" spans="1:2">
      <c r="A18" s="181">
        <v>45108</v>
      </c>
      <c r="B18" s="183">
        <v>3.3099999999999996</v>
      </c>
    </row>
    <row r="19" spans="1:2">
      <c r="A19" s="181">
        <v>45139</v>
      </c>
      <c r="B19" s="183">
        <v>2.9592000000000001</v>
      </c>
    </row>
    <row r="20" spans="1:2">
      <c r="A20" s="181">
        <v>45170</v>
      </c>
      <c r="B20" s="183">
        <v>3.0204999999999997</v>
      </c>
    </row>
    <row r="21" spans="1:2">
      <c r="A21" s="181">
        <v>45200</v>
      </c>
      <c r="B21" s="183">
        <v>2.9531999999999998</v>
      </c>
    </row>
    <row r="22" spans="1:2">
      <c r="A22" s="181">
        <v>45231</v>
      </c>
      <c r="B22" s="183">
        <v>2.9995000000000003</v>
      </c>
    </row>
    <row r="23" spans="1:2">
      <c r="A23" s="181">
        <v>45261</v>
      </c>
      <c r="B23" s="183">
        <v>3.0256000000000003</v>
      </c>
    </row>
    <row r="24" spans="1:2">
      <c r="A24" s="181">
        <v>45292</v>
      </c>
      <c r="B24" s="183">
        <v>3.2738999999999998</v>
      </c>
    </row>
    <row r="25" spans="1:2">
      <c r="A25" s="181">
        <v>45323</v>
      </c>
      <c r="B25" s="183">
        <v>3.7319999999999998</v>
      </c>
    </row>
    <row r="26" spans="1:2">
      <c r="A26" s="181">
        <v>45352</v>
      </c>
      <c r="B26" s="183">
        <v>3.7162000000000002</v>
      </c>
    </row>
    <row r="27" spans="1:2">
      <c r="A27" s="181">
        <v>45383</v>
      </c>
      <c r="B27" s="183">
        <v>3.6042999999999998</v>
      </c>
    </row>
    <row r="28" spans="1:2">
      <c r="A28" s="181">
        <v>45413</v>
      </c>
      <c r="B28" s="183">
        <v>3.4431000000000003</v>
      </c>
    </row>
    <row r="29" spans="1:2">
      <c r="A29" s="181">
        <v>45444</v>
      </c>
      <c r="B29" s="183">
        <v>3.5867000000000004</v>
      </c>
    </row>
    <row r="30" spans="1:2">
      <c r="A30" s="181">
        <v>45474</v>
      </c>
      <c r="B30" s="183">
        <v>3.8601999999999999</v>
      </c>
    </row>
    <row r="31" spans="1:2">
      <c r="A31" s="181">
        <v>45505</v>
      </c>
      <c r="B31" s="183">
        <v>3.3495999999999997</v>
      </c>
    </row>
    <row r="32" spans="1:2">
      <c r="A32" s="181">
        <v>45536</v>
      </c>
      <c r="B32" s="183">
        <v>3.0491000000000001</v>
      </c>
    </row>
    <row r="33" spans="1:8">
      <c r="A33" s="181">
        <v>45566</v>
      </c>
      <c r="B33" s="183">
        <v>3.4284000000000003</v>
      </c>
    </row>
    <row r="34" spans="1:8">
      <c r="A34" s="181">
        <v>45597</v>
      </c>
      <c r="B34" s="183">
        <v>3.5480999999999998</v>
      </c>
    </row>
    <row r="35" spans="1:8">
      <c r="A35" s="181">
        <v>45627</v>
      </c>
      <c r="B35" s="183">
        <v>4.0888999999999998</v>
      </c>
    </row>
    <row r="36" spans="1:8">
      <c r="A36" s="181">
        <v>45658</v>
      </c>
      <c r="B36" s="183">
        <v>4.3856000000000002</v>
      </c>
    </row>
    <row r="37" spans="1:8">
      <c r="A37" s="181">
        <v>45689</v>
      </c>
      <c r="B37" s="183">
        <v>6.0003000000000002</v>
      </c>
    </row>
    <row r="38" spans="1:8">
      <c r="A38" s="181">
        <v>45717</v>
      </c>
      <c r="B38" s="183">
        <v>5.0877999999999997</v>
      </c>
    </row>
    <row r="39" spans="1:8">
      <c r="A39" s="181">
        <v>45748</v>
      </c>
      <c r="B39" s="183">
        <v>5.2416999999999998</v>
      </c>
    </row>
    <row r="40" spans="1:8">
      <c r="A40" s="181">
        <v>45778</v>
      </c>
      <c r="B40" s="183">
        <v>5.2679</v>
      </c>
    </row>
    <row r="41" spans="1:8" ht="15.75" thickBot="1">
      <c r="A41" s="182">
        <v>45809</v>
      </c>
      <c r="B41" s="184">
        <v>7.0273000000000003</v>
      </c>
    </row>
    <row r="43" spans="1:8" ht="33" customHeight="1">
      <c r="A43" s="428" t="s">
        <v>1018</v>
      </c>
      <c r="B43" s="428"/>
      <c r="C43" s="428"/>
      <c r="D43" s="428"/>
      <c r="E43" s="428"/>
      <c r="F43" s="428"/>
      <c r="G43" s="428"/>
      <c r="H43" s="428"/>
    </row>
    <row r="44" spans="1:8" ht="53.25" customHeight="1">
      <c r="A44" s="451" t="s">
        <v>1019</v>
      </c>
      <c r="B44" s="451"/>
      <c r="C44" s="451"/>
      <c r="D44" s="451"/>
      <c r="E44" s="451"/>
      <c r="F44" s="451"/>
      <c r="G44" s="451"/>
      <c r="H44" s="451"/>
    </row>
  </sheetData>
  <mergeCells count="2">
    <mergeCell ref="A43:H43"/>
    <mergeCell ref="A44:H4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833A-BFFD-4D76-BF4D-6A4787DBD7A5}">
  <dimension ref="A1"/>
  <sheetViews>
    <sheetView view="pageBreakPreview" zoomScale="60" zoomScaleNormal="100" workbookViewId="0">
      <selection activeCell="K26" sqref="K26"/>
    </sheetView>
  </sheetViews>
  <sheetFormatPr defaultRowHeight="15"/>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6062-306F-4092-9B71-C06F715E643F}">
  <dimension ref="A2:J11"/>
  <sheetViews>
    <sheetView showGridLines="0" zoomScaleNormal="100" workbookViewId="0">
      <selection activeCell="C15" sqref="C15"/>
    </sheetView>
  </sheetViews>
  <sheetFormatPr defaultColWidth="9.140625" defaultRowHeight="15"/>
  <cols>
    <col min="1" max="1" width="34" style="206" customWidth="1"/>
    <col min="2" max="2" width="17.28515625" style="206" customWidth="1"/>
    <col min="3" max="3" width="15.28515625" style="206" customWidth="1"/>
    <col min="4" max="4" width="13.85546875" style="206" customWidth="1"/>
    <col min="5" max="5" width="11.140625" style="206" customWidth="1"/>
    <col min="6" max="6" width="9.140625" style="206"/>
    <col min="7" max="16384" width="9.140625" style="199"/>
  </cols>
  <sheetData>
    <row r="2" spans="1:10" s="18" customFormat="1">
      <c r="A2" s="81" t="s">
        <v>950</v>
      </c>
      <c r="B2" s="82"/>
      <c r="C2" s="82"/>
      <c r="D2" s="82"/>
      <c r="E2" s="56"/>
      <c r="F2" s="56"/>
    </row>
    <row r="3" spans="1:10" s="18" customFormat="1" thickBot="1">
      <c r="A3" s="83"/>
      <c r="B3" s="83"/>
      <c r="C3" s="83"/>
      <c r="D3" s="83"/>
      <c r="E3" s="66"/>
      <c r="F3" s="56"/>
    </row>
    <row r="4" spans="1:10" s="236" customFormat="1" ht="22.5" customHeight="1" thickBot="1">
      <c r="A4" s="233" t="s">
        <v>542</v>
      </c>
      <c r="B4" s="234" t="s">
        <v>543</v>
      </c>
      <c r="C4" s="234" t="s">
        <v>498</v>
      </c>
      <c r="D4" s="234" t="s">
        <v>544</v>
      </c>
      <c r="E4" s="234" t="s">
        <v>545</v>
      </c>
      <c r="F4" s="235"/>
    </row>
    <row r="5" spans="1:10">
      <c r="A5" s="206" t="s">
        <v>546</v>
      </c>
      <c r="B5" s="214">
        <v>1.1034984588623047</v>
      </c>
      <c r="C5" s="214">
        <v>0.23884259164333344</v>
      </c>
      <c r="D5" s="214">
        <v>0.75235235691070557</v>
      </c>
      <c r="E5" s="214">
        <v>0.37021198868751526</v>
      </c>
      <c r="F5" s="410"/>
    </row>
    <row r="6" spans="1:10">
      <c r="A6" s="206" t="s">
        <v>547</v>
      </c>
      <c r="B6" s="214">
        <v>2.4747376441955566</v>
      </c>
      <c r="C6" s="214">
        <v>0.62696695327758789</v>
      </c>
      <c r="D6" s="214">
        <v>1.1307470798492432</v>
      </c>
      <c r="E6" s="214">
        <v>0.53467243909835815</v>
      </c>
      <c r="F6" s="410"/>
    </row>
    <row r="7" spans="1:10" ht="15.75" thickBot="1">
      <c r="A7" s="215" t="s">
        <v>41</v>
      </c>
      <c r="B7" s="216">
        <v>-0.18946042656898499</v>
      </c>
      <c r="C7" s="216">
        <v>0.35231029987335205</v>
      </c>
      <c r="D7" s="216">
        <v>0.98008197546005249</v>
      </c>
      <c r="E7" s="216">
        <v>0.60465836524963379</v>
      </c>
      <c r="F7" s="410"/>
    </row>
    <row r="10" spans="1:10" customFormat="1">
      <c r="A10" s="466" t="s">
        <v>948</v>
      </c>
      <c r="B10" s="466"/>
      <c r="C10" s="466"/>
      <c r="D10" s="466"/>
      <c r="E10" s="466"/>
      <c r="F10" s="466"/>
      <c r="G10" s="466"/>
      <c r="H10" s="466"/>
      <c r="I10" s="466"/>
      <c r="J10" s="466"/>
    </row>
    <row r="11" spans="1:10" customFormat="1" ht="76.5" customHeight="1">
      <c r="A11" s="428" t="s">
        <v>951</v>
      </c>
      <c r="B11" s="428"/>
      <c r="C11" s="428"/>
      <c r="D11" s="428"/>
      <c r="E11" s="428"/>
      <c r="F11" s="428"/>
      <c r="G11" s="428"/>
      <c r="H11" s="428"/>
      <c r="I11" s="428"/>
      <c r="J11" s="428"/>
    </row>
  </sheetData>
  <mergeCells count="2">
    <mergeCell ref="A11:J11"/>
    <mergeCell ref="A10:J10"/>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E85A-D0FE-463C-BAAB-34487EC80F24}">
  <dimension ref="A2:T68"/>
  <sheetViews>
    <sheetView showGridLines="0" topLeftCell="A14" zoomScaleNormal="100" workbookViewId="0">
      <selection activeCell="J48" sqref="J48"/>
    </sheetView>
  </sheetViews>
  <sheetFormatPr defaultColWidth="9.140625" defaultRowHeight="15"/>
  <cols>
    <col min="1" max="1" width="9.140625" style="219"/>
    <col min="2" max="2" width="27.85546875" style="220" customWidth="1"/>
    <col min="3" max="3" width="23.42578125" style="220" customWidth="1"/>
    <col min="4" max="4" width="30.42578125" style="220" customWidth="1"/>
    <col min="5" max="16384" width="9.140625" style="198"/>
  </cols>
  <sheetData>
    <row r="2" spans="1:4" s="18" customFormat="1">
      <c r="A2" s="81" t="s">
        <v>946</v>
      </c>
      <c r="B2" s="82"/>
      <c r="C2" s="82"/>
      <c r="D2" s="82"/>
    </row>
    <row r="3" spans="1:4" s="18" customFormat="1" thickBot="1">
      <c r="A3" s="83"/>
      <c r="B3" s="83"/>
      <c r="C3" s="83"/>
      <c r="D3" s="83"/>
    </row>
    <row r="4" spans="1:4" s="221" customFormat="1" ht="30.75" thickBot="1">
      <c r="A4" s="223" t="s">
        <v>44</v>
      </c>
      <c r="B4" s="223" t="s">
        <v>928</v>
      </c>
      <c r="C4" s="223" t="s">
        <v>947</v>
      </c>
      <c r="D4" s="223" t="s">
        <v>41</v>
      </c>
    </row>
    <row r="5" spans="1:4">
      <c r="A5" s="217">
        <v>1960</v>
      </c>
      <c r="B5" s="218">
        <v>1</v>
      </c>
      <c r="C5" s="218">
        <v>1</v>
      </c>
      <c r="D5" s="218">
        <v>1</v>
      </c>
    </row>
    <row r="6" spans="1:4">
      <c r="A6" s="217">
        <v>1961</v>
      </c>
      <c r="B6" s="218">
        <v>1.0190472602844238</v>
      </c>
      <c r="C6" s="218">
        <v>0.9876173734664917</v>
      </c>
      <c r="D6" s="218">
        <v>1.0076858997344971</v>
      </c>
    </row>
    <row r="7" spans="1:4">
      <c r="A7" s="217">
        <v>1962</v>
      </c>
      <c r="B7" s="218">
        <v>1.0050234794616699</v>
      </c>
      <c r="C7" s="218">
        <v>0.97249358892440796</v>
      </c>
      <c r="D7" s="218">
        <v>0.98651564121246338</v>
      </c>
    </row>
    <row r="8" spans="1:4">
      <c r="A8" s="217">
        <v>1963</v>
      </c>
      <c r="B8" s="218">
        <v>1.0163849592208862</v>
      </c>
      <c r="C8" s="218">
        <v>0.98462545871734619</v>
      </c>
      <c r="D8" s="218">
        <v>0.97686088085174561</v>
      </c>
    </row>
    <row r="9" spans="1:4">
      <c r="A9" s="217">
        <v>1964</v>
      </c>
      <c r="B9" s="218">
        <v>1.0191514492034912</v>
      </c>
      <c r="C9" s="218">
        <v>0.9759402871131897</v>
      </c>
      <c r="D9" s="218">
        <v>0.97602981328964233</v>
      </c>
    </row>
    <row r="10" spans="1:4">
      <c r="A10" s="217">
        <v>1965</v>
      </c>
      <c r="B10" s="218">
        <v>1.0126545429229736</v>
      </c>
      <c r="C10" s="218">
        <v>0.9781954288482666</v>
      </c>
      <c r="D10" s="218">
        <v>0.9500267505645752</v>
      </c>
    </row>
    <row r="11" spans="1:4">
      <c r="A11" s="217">
        <v>1966</v>
      </c>
      <c r="B11" s="218">
        <v>1.0041266679763794</v>
      </c>
      <c r="C11" s="218">
        <v>0.97584086656570435</v>
      </c>
      <c r="D11" s="218">
        <v>0.93942469358444214</v>
      </c>
    </row>
    <row r="12" spans="1:4">
      <c r="A12" s="217">
        <v>1967</v>
      </c>
      <c r="B12" s="218">
        <v>1.0243809223175049</v>
      </c>
      <c r="C12" s="218">
        <v>0.97421008348464966</v>
      </c>
      <c r="D12" s="218">
        <v>0.95411181449890137</v>
      </c>
    </row>
    <row r="13" spans="1:4">
      <c r="A13" s="217">
        <v>1968</v>
      </c>
      <c r="B13" s="218">
        <v>1.0309004783630371</v>
      </c>
      <c r="C13" s="218">
        <v>0.97414314746856689</v>
      </c>
      <c r="D13" s="218">
        <v>0.93896359205245972</v>
      </c>
    </row>
    <row r="14" spans="1:4">
      <c r="A14" s="217">
        <v>1969</v>
      </c>
      <c r="B14" s="218">
        <v>1.0690391063690186</v>
      </c>
      <c r="C14" s="218">
        <v>1.0112954378128052</v>
      </c>
      <c r="D14" s="218">
        <v>0.95478832721710205</v>
      </c>
    </row>
    <row r="15" spans="1:4">
      <c r="A15" s="217">
        <v>1970</v>
      </c>
      <c r="B15" s="218">
        <v>1.110648512840271</v>
      </c>
      <c r="C15" s="218">
        <v>1.1048263311386108</v>
      </c>
      <c r="D15" s="218">
        <v>0.9982793927192688</v>
      </c>
    </row>
    <row r="16" spans="1:4">
      <c r="A16" s="217">
        <v>1971</v>
      </c>
      <c r="B16" s="218">
        <v>1.1107746362686157</v>
      </c>
      <c r="C16" s="218">
        <v>1.1192758083343506</v>
      </c>
      <c r="D16" s="218">
        <v>0.99218541383743286</v>
      </c>
    </row>
    <row r="17" spans="1:4">
      <c r="A17" s="217">
        <v>1972</v>
      </c>
      <c r="B17" s="218">
        <v>1.1160027980804443</v>
      </c>
      <c r="C17" s="218">
        <v>1.1141242980957031</v>
      </c>
      <c r="D17" s="218">
        <v>0.99295032024383545</v>
      </c>
    </row>
    <row r="18" spans="1:4">
      <c r="A18" s="217">
        <v>1973</v>
      </c>
      <c r="B18" s="218">
        <v>1.1173207759857178</v>
      </c>
      <c r="C18" s="218">
        <v>1.1481847763061523</v>
      </c>
      <c r="D18" s="218">
        <v>0.9846380352973938</v>
      </c>
    </row>
    <row r="19" spans="1:4">
      <c r="A19" s="217">
        <v>1974</v>
      </c>
      <c r="B19" s="218">
        <v>1.1420921087265015</v>
      </c>
      <c r="C19" s="218">
        <v>1.183977484703064</v>
      </c>
      <c r="D19" s="218">
        <v>1.0178403854370117</v>
      </c>
    </row>
    <row r="20" spans="1:4">
      <c r="A20" s="217">
        <v>1975</v>
      </c>
      <c r="B20" s="218">
        <v>1.1291004419326782</v>
      </c>
      <c r="C20" s="218">
        <v>1.1809265613555908</v>
      </c>
      <c r="D20" s="218">
        <v>1.0148904323577881</v>
      </c>
    </row>
    <row r="21" spans="1:4">
      <c r="A21" s="217">
        <v>1976</v>
      </c>
      <c r="B21" s="218">
        <v>1.1340698003768921</v>
      </c>
      <c r="C21" s="218">
        <v>1.1853659152984619</v>
      </c>
      <c r="D21" s="218">
        <v>0.98818701505661011</v>
      </c>
    </row>
    <row r="22" spans="1:4">
      <c r="A22" s="217">
        <v>1977</v>
      </c>
      <c r="B22" s="218">
        <v>1.1322710514068604</v>
      </c>
      <c r="C22" s="218">
        <v>1.2055106163024902</v>
      </c>
      <c r="D22" s="218">
        <v>0.97576326131820679</v>
      </c>
    </row>
    <row r="23" spans="1:4">
      <c r="A23" s="217">
        <v>1978</v>
      </c>
      <c r="B23" s="218">
        <v>1.1325061321258545</v>
      </c>
      <c r="C23" s="218">
        <v>1.2065564393997192</v>
      </c>
      <c r="D23" s="218">
        <v>0.96222132444381714</v>
      </c>
    </row>
    <row r="24" spans="1:4">
      <c r="A24" s="217">
        <v>1979</v>
      </c>
      <c r="B24" s="218">
        <v>1.1493802070617676</v>
      </c>
      <c r="C24" s="218">
        <v>1.2348902225494385</v>
      </c>
      <c r="D24" s="218">
        <v>0.96905457973480225</v>
      </c>
    </row>
    <row r="25" spans="1:4">
      <c r="A25" s="217">
        <v>1980</v>
      </c>
      <c r="B25" s="218">
        <v>1.172336220741272</v>
      </c>
      <c r="C25" s="218">
        <v>1.2497628927230835</v>
      </c>
      <c r="D25" s="218">
        <v>0.99296820163726807</v>
      </c>
    </row>
    <row r="26" spans="1:4">
      <c r="A26" s="217">
        <v>1981</v>
      </c>
      <c r="B26" s="218">
        <v>1.1555804014205933</v>
      </c>
      <c r="C26" s="218">
        <v>1.2419533729553223</v>
      </c>
      <c r="D26" s="218">
        <v>0.96445178985595703</v>
      </c>
    </row>
    <row r="27" spans="1:4">
      <c r="A27" s="217">
        <v>1982</v>
      </c>
      <c r="B27" s="218">
        <v>1.1771308183670044</v>
      </c>
      <c r="C27" s="218">
        <v>1.2598094940185547</v>
      </c>
      <c r="D27" s="218">
        <v>0.93580204248428345</v>
      </c>
    </row>
    <row r="28" spans="1:4">
      <c r="A28" s="217">
        <v>1983</v>
      </c>
      <c r="B28" s="218">
        <v>1.1481789350509644</v>
      </c>
      <c r="C28" s="218">
        <v>1.2500879764556885</v>
      </c>
      <c r="D28" s="218">
        <v>0.86912548542022705</v>
      </c>
    </row>
    <row r="29" spans="1:4">
      <c r="A29" s="217">
        <v>1984</v>
      </c>
      <c r="B29" s="218">
        <v>1.1260132789611816</v>
      </c>
      <c r="C29" s="218">
        <v>1.243718147277832</v>
      </c>
      <c r="D29" s="218">
        <v>0.83310860395431519</v>
      </c>
    </row>
    <row r="30" spans="1:4">
      <c r="A30" s="217">
        <v>1985</v>
      </c>
      <c r="B30" s="218">
        <v>1.1186524629592896</v>
      </c>
      <c r="C30" s="218">
        <v>1.2125509977340698</v>
      </c>
      <c r="D30" s="218">
        <v>0.80507266521453857</v>
      </c>
    </row>
    <row r="31" spans="1:4">
      <c r="A31" s="217">
        <v>1986</v>
      </c>
      <c r="B31" s="218">
        <v>1.1176549196243286</v>
      </c>
      <c r="C31" s="218">
        <v>1.2239226102828979</v>
      </c>
      <c r="D31" s="218">
        <v>0.80024135112762451</v>
      </c>
    </row>
    <row r="32" spans="1:4">
      <c r="A32" s="217">
        <v>1987</v>
      </c>
      <c r="B32" s="218">
        <v>1.1218523979187012</v>
      </c>
      <c r="C32" s="218">
        <v>1.2632638216018677</v>
      </c>
      <c r="D32" s="218">
        <v>0.80457949638366699</v>
      </c>
    </row>
    <row r="33" spans="1:20">
      <c r="A33" s="217">
        <v>1988</v>
      </c>
      <c r="B33" s="218">
        <v>1.1228599548339844</v>
      </c>
      <c r="C33" s="218">
        <v>1.2908018827438354</v>
      </c>
      <c r="D33" s="218">
        <v>0.78073692321777344</v>
      </c>
    </row>
    <row r="34" spans="1:20">
      <c r="A34" s="217">
        <v>1989</v>
      </c>
      <c r="B34" s="218">
        <v>1.125217080116272</v>
      </c>
      <c r="C34" s="218">
        <v>1.2905880212783813</v>
      </c>
      <c r="D34" s="218">
        <v>0.76340901851654053</v>
      </c>
    </row>
    <row r="35" spans="1:20">
      <c r="A35" s="217">
        <v>1990</v>
      </c>
      <c r="B35" s="218">
        <v>1.1286545991897583</v>
      </c>
      <c r="C35" s="218">
        <v>1.3077131509780884</v>
      </c>
      <c r="D35" s="218">
        <v>0.74979525804519653</v>
      </c>
    </row>
    <row r="36" spans="1:20">
      <c r="A36" s="217">
        <v>1991</v>
      </c>
      <c r="B36" s="218">
        <v>1.1370749473571777</v>
      </c>
      <c r="C36" s="218">
        <v>1.3442341089248657</v>
      </c>
      <c r="D36" s="218">
        <v>0.75128734111785889</v>
      </c>
      <c r="F36" s="466" t="s">
        <v>948</v>
      </c>
      <c r="G36" s="466"/>
      <c r="H36" s="466"/>
      <c r="I36" s="466"/>
      <c r="J36" s="466"/>
      <c r="K36" s="466"/>
      <c r="L36" s="466"/>
      <c r="M36" s="466"/>
      <c r="N36" s="466"/>
      <c r="O36" s="466"/>
      <c r="P36" s="466"/>
      <c r="Q36" s="466"/>
      <c r="R36" s="466"/>
      <c r="S36" s="466"/>
      <c r="T36" s="466"/>
    </row>
    <row r="37" spans="1:20" ht="15" customHeight="1">
      <c r="A37" s="217">
        <v>1992</v>
      </c>
      <c r="B37" s="218">
        <v>1.1166033744812012</v>
      </c>
      <c r="C37" s="218">
        <v>1.3442108631134033</v>
      </c>
      <c r="D37" s="218">
        <v>0.7468220591545105</v>
      </c>
      <c r="F37" s="428" t="s">
        <v>949</v>
      </c>
      <c r="G37" s="428"/>
      <c r="H37" s="428"/>
      <c r="I37" s="428"/>
      <c r="J37" s="428"/>
      <c r="K37" s="428"/>
      <c r="L37" s="428"/>
      <c r="M37" s="428"/>
      <c r="N37" s="428"/>
      <c r="O37" s="428"/>
      <c r="P37" s="428"/>
      <c r="Q37" s="428"/>
      <c r="R37" s="428"/>
      <c r="S37" s="428"/>
      <c r="T37" s="428"/>
    </row>
    <row r="38" spans="1:20">
      <c r="A38" s="217">
        <v>1993</v>
      </c>
      <c r="B38" s="218">
        <v>1.1033203601837158</v>
      </c>
      <c r="C38" s="218">
        <v>1.372941255569458</v>
      </c>
      <c r="D38" s="218">
        <v>0.75192219018936157</v>
      </c>
      <c r="F38" s="428"/>
      <c r="G38" s="428"/>
      <c r="H38" s="428"/>
      <c r="I38" s="428"/>
      <c r="J38" s="428"/>
      <c r="K38" s="428"/>
      <c r="L38" s="428"/>
      <c r="M38" s="428"/>
      <c r="N38" s="428"/>
      <c r="O38" s="428"/>
      <c r="P38" s="428"/>
      <c r="Q38" s="428"/>
      <c r="R38" s="428"/>
      <c r="S38" s="428"/>
      <c r="T38" s="428"/>
    </row>
    <row r="39" spans="1:20">
      <c r="A39" s="217">
        <v>1994</v>
      </c>
      <c r="B39" s="218">
        <v>1.1018894910812378</v>
      </c>
      <c r="C39" s="218">
        <v>1.3915047645568848</v>
      </c>
      <c r="D39" s="218">
        <v>0.74800741672515869</v>
      </c>
      <c r="F39" s="428"/>
      <c r="G39" s="428"/>
      <c r="H39" s="428"/>
      <c r="I39" s="428"/>
      <c r="J39" s="428"/>
      <c r="K39" s="428"/>
      <c r="L39" s="428"/>
      <c r="M39" s="428"/>
      <c r="N39" s="428"/>
      <c r="O39" s="428"/>
      <c r="P39" s="428"/>
      <c r="Q39" s="428"/>
      <c r="R39" s="428"/>
      <c r="S39" s="428"/>
      <c r="T39" s="428"/>
    </row>
    <row r="40" spans="1:20">
      <c r="A40" s="217">
        <v>1995</v>
      </c>
      <c r="B40" s="218">
        <v>1.10621178150177</v>
      </c>
      <c r="C40" s="218">
        <v>1.4017308950424194</v>
      </c>
      <c r="D40" s="218">
        <v>0.74152892827987671</v>
      </c>
      <c r="F40" s="428"/>
      <c r="G40" s="428"/>
      <c r="H40" s="428"/>
      <c r="I40" s="428"/>
      <c r="J40" s="428"/>
      <c r="K40" s="428"/>
      <c r="L40" s="428"/>
      <c r="M40" s="428"/>
      <c r="N40" s="428"/>
      <c r="O40" s="428"/>
      <c r="P40" s="428"/>
      <c r="Q40" s="428"/>
      <c r="R40" s="428"/>
      <c r="S40" s="428"/>
      <c r="T40" s="428"/>
    </row>
    <row r="41" spans="1:20">
      <c r="A41" s="217">
        <v>1996</v>
      </c>
      <c r="B41" s="218">
        <v>1.0959593057632446</v>
      </c>
      <c r="C41" s="218">
        <v>1.3924200534820557</v>
      </c>
      <c r="D41" s="218">
        <v>0.73682904243469238</v>
      </c>
      <c r="F41" s="428"/>
      <c r="G41" s="428"/>
      <c r="H41" s="428"/>
      <c r="I41" s="428"/>
      <c r="J41" s="428"/>
      <c r="K41" s="428"/>
      <c r="L41" s="428"/>
      <c r="M41" s="428"/>
      <c r="N41" s="428"/>
      <c r="O41" s="428"/>
      <c r="P41" s="428"/>
      <c r="Q41" s="428"/>
      <c r="R41" s="428"/>
      <c r="S41" s="428"/>
      <c r="T41" s="428"/>
    </row>
    <row r="42" spans="1:20">
      <c r="A42" s="217">
        <v>1997</v>
      </c>
      <c r="B42" s="218">
        <v>1.0933363437652588</v>
      </c>
      <c r="C42" s="218">
        <v>1.3563534021377563</v>
      </c>
      <c r="D42" s="218">
        <v>0.73093986511230469</v>
      </c>
      <c r="F42" s="428"/>
      <c r="G42" s="428"/>
      <c r="H42" s="428"/>
      <c r="I42" s="428"/>
      <c r="J42" s="428"/>
      <c r="K42" s="428"/>
      <c r="L42" s="428"/>
      <c r="M42" s="428"/>
      <c r="N42" s="428"/>
      <c r="O42" s="428"/>
      <c r="P42" s="428"/>
      <c r="Q42" s="428"/>
      <c r="R42" s="428"/>
      <c r="S42" s="428"/>
      <c r="T42" s="428"/>
    </row>
    <row r="43" spans="1:20">
      <c r="A43" s="217">
        <v>1998</v>
      </c>
      <c r="B43" s="218">
        <v>1.0823338031768799</v>
      </c>
      <c r="C43" s="218">
        <v>1.2391190528869629</v>
      </c>
      <c r="D43" s="218">
        <v>0.71224933862686157</v>
      </c>
      <c r="F43" s="428"/>
      <c r="G43" s="428"/>
      <c r="H43" s="428"/>
      <c r="I43" s="428"/>
      <c r="J43" s="428"/>
      <c r="K43" s="428"/>
      <c r="L43" s="428"/>
      <c r="M43" s="428"/>
      <c r="N43" s="428"/>
      <c r="O43" s="428"/>
      <c r="P43" s="428"/>
      <c r="Q43" s="428"/>
      <c r="R43" s="428"/>
      <c r="S43" s="428"/>
      <c r="T43" s="428"/>
    </row>
    <row r="44" spans="1:20">
      <c r="A44" s="217">
        <v>1999</v>
      </c>
      <c r="B44" s="218">
        <v>1.0705767869949341</v>
      </c>
      <c r="C44" s="218">
        <v>1.2394521236419678</v>
      </c>
      <c r="D44" s="218">
        <v>0.68543899059295654</v>
      </c>
      <c r="F44" s="428"/>
      <c r="G44" s="428"/>
      <c r="H44" s="428"/>
      <c r="I44" s="428"/>
      <c r="J44" s="428"/>
      <c r="K44" s="428"/>
      <c r="L44" s="428"/>
      <c r="M44" s="428"/>
      <c r="N44" s="428"/>
      <c r="O44" s="428"/>
      <c r="P44" s="428"/>
      <c r="Q44" s="428"/>
      <c r="R44" s="428"/>
      <c r="S44" s="428"/>
      <c r="T44" s="428"/>
    </row>
    <row r="45" spans="1:20">
      <c r="A45" s="217">
        <v>2000</v>
      </c>
      <c r="B45" s="218">
        <v>1.0723787546157837</v>
      </c>
      <c r="C45" s="218">
        <v>1.2517246007919312</v>
      </c>
      <c r="D45" s="218">
        <v>0.67225772142410278</v>
      </c>
      <c r="F45" s="368"/>
      <c r="G45" s="368"/>
      <c r="H45" s="368"/>
      <c r="I45" s="368"/>
      <c r="J45" s="368"/>
      <c r="K45" s="368"/>
      <c r="L45" s="368"/>
      <c r="M45" s="368"/>
      <c r="N45" s="368"/>
      <c r="O45" s="368"/>
      <c r="P45" s="368"/>
      <c r="Q45" s="368"/>
      <c r="R45" s="368"/>
      <c r="S45" s="368"/>
      <c r="T45" s="368"/>
    </row>
    <row r="46" spans="1:20">
      <c r="A46" s="217">
        <v>2001</v>
      </c>
      <c r="B46" s="218">
        <v>1.0721321105957031</v>
      </c>
      <c r="C46" s="218">
        <v>1.2460336685180664</v>
      </c>
      <c r="D46" s="218">
        <v>0.66512107849121094</v>
      </c>
    </row>
    <row r="47" spans="1:20">
      <c r="A47" s="217">
        <v>2002</v>
      </c>
      <c r="B47" s="218">
        <v>1.0640934705734253</v>
      </c>
      <c r="C47" s="218">
        <v>1.256988525390625</v>
      </c>
      <c r="D47" s="218">
        <v>0.65800726413726807</v>
      </c>
    </row>
    <row r="48" spans="1:20">
      <c r="A48" s="217">
        <v>2003</v>
      </c>
      <c r="B48" s="218">
        <v>1.0490243434906006</v>
      </c>
      <c r="C48" s="218">
        <v>1.263777494430542</v>
      </c>
      <c r="D48" s="218">
        <v>0.65572100877761841</v>
      </c>
    </row>
    <row r="49" spans="1:4">
      <c r="A49" s="217">
        <v>2004</v>
      </c>
      <c r="B49" s="218">
        <v>1.0422674417495728</v>
      </c>
      <c r="C49" s="218">
        <v>1.2777704000473022</v>
      </c>
      <c r="D49" s="218">
        <v>0.64697086811065674</v>
      </c>
    </row>
    <row r="50" spans="1:4">
      <c r="A50" s="217">
        <v>2005</v>
      </c>
      <c r="B50" s="218">
        <v>1.0317625999450684</v>
      </c>
      <c r="C50" s="218">
        <v>1.2927209138870239</v>
      </c>
      <c r="D50" s="218">
        <v>0.64814299345016479</v>
      </c>
    </row>
    <row r="51" spans="1:4">
      <c r="A51" s="217">
        <v>2006</v>
      </c>
      <c r="B51" s="218">
        <v>1.0368640422821045</v>
      </c>
      <c r="C51" s="218">
        <v>1.3252307176589966</v>
      </c>
      <c r="D51" s="218">
        <v>0.66343843936920166</v>
      </c>
    </row>
    <row r="52" spans="1:4">
      <c r="A52" s="217">
        <v>2007</v>
      </c>
      <c r="B52" s="218">
        <v>1.0434770584106445</v>
      </c>
      <c r="C52" s="218">
        <v>1.362369179725647</v>
      </c>
      <c r="D52" s="218">
        <v>0.67367929220199585</v>
      </c>
    </row>
    <row r="53" spans="1:4">
      <c r="A53" s="217">
        <v>2008</v>
      </c>
      <c r="B53" s="218">
        <v>1.0338351726531982</v>
      </c>
      <c r="C53" s="218">
        <v>1.3759092092514038</v>
      </c>
      <c r="D53" s="218">
        <v>0.68607932329177856</v>
      </c>
    </row>
    <row r="54" spans="1:4">
      <c r="A54" s="217">
        <v>2009</v>
      </c>
      <c r="B54" s="218">
        <v>1.0101602077484131</v>
      </c>
      <c r="C54" s="218">
        <v>1.3699154853820801</v>
      </c>
      <c r="D54" s="218">
        <v>0.67639148235321045</v>
      </c>
    </row>
    <row r="55" spans="1:4">
      <c r="A55" s="217">
        <v>2010</v>
      </c>
      <c r="B55" s="218">
        <v>1.0018311738967896</v>
      </c>
      <c r="C55" s="218">
        <v>1.3921213150024414</v>
      </c>
      <c r="D55" s="218">
        <v>0.67720341682434082</v>
      </c>
    </row>
    <row r="56" spans="1:4">
      <c r="A56" s="217">
        <v>2011</v>
      </c>
      <c r="B56" s="218">
        <v>0.99757403135299683</v>
      </c>
      <c r="C56" s="218">
        <v>1.400105357170105</v>
      </c>
      <c r="D56" s="218">
        <v>0.67815005779266357</v>
      </c>
    </row>
    <row r="57" spans="1:4">
      <c r="A57" s="217">
        <v>2012</v>
      </c>
      <c r="B57" s="218">
        <v>0.98197799921035767</v>
      </c>
      <c r="C57" s="218">
        <v>1.405430793762207</v>
      </c>
      <c r="D57" s="218">
        <v>0.66936278343200684</v>
      </c>
    </row>
    <row r="58" spans="1:4">
      <c r="A58" s="217">
        <v>2013</v>
      </c>
      <c r="B58" s="218">
        <v>0.97293365001678467</v>
      </c>
      <c r="C58" s="218">
        <v>1.405117392539978</v>
      </c>
      <c r="D58" s="218">
        <v>0.67093688249588013</v>
      </c>
    </row>
    <row r="59" spans="1:4">
      <c r="A59" s="217">
        <v>2014</v>
      </c>
      <c r="B59" s="218">
        <v>0.97254621982574463</v>
      </c>
      <c r="C59" s="218">
        <v>1.4035290479660034</v>
      </c>
      <c r="D59" s="218">
        <v>0.66462516784667969</v>
      </c>
    </row>
    <row r="60" spans="1:4">
      <c r="A60" s="217">
        <v>2015</v>
      </c>
      <c r="B60" s="218">
        <v>0.97704571485519409</v>
      </c>
      <c r="C60" s="218">
        <v>1.3990237712860107</v>
      </c>
      <c r="D60" s="218">
        <v>0.64886528253555298</v>
      </c>
    </row>
    <row r="61" spans="1:4">
      <c r="A61" s="217">
        <v>2016</v>
      </c>
      <c r="B61" s="218">
        <v>0.97761619091033936</v>
      </c>
      <c r="C61" s="218">
        <v>1.4169734716415405</v>
      </c>
      <c r="D61" s="218">
        <v>0.63840532302856445</v>
      </c>
    </row>
    <row r="62" spans="1:4">
      <c r="A62" s="217">
        <v>2017</v>
      </c>
      <c r="B62" s="218">
        <v>0.98355007171630859</v>
      </c>
      <c r="C62" s="218">
        <v>1.4330497980117798</v>
      </c>
      <c r="D62" s="218">
        <v>0.63165754079818726</v>
      </c>
    </row>
    <row r="63" spans="1:4">
      <c r="A63" s="217">
        <v>2018</v>
      </c>
      <c r="B63" s="218">
        <v>0.97661674022674561</v>
      </c>
      <c r="C63" s="218">
        <v>1.435498833656311</v>
      </c>
      <c r="D63" s="218">
        <v>0.62161719799041748</v>
      </c>
    </row>
    <row r="64" spans="1:4">
      <c r="A64" s="217">
        <v>2019</v>
      </c>
      <c r="B64" s="218">
        <v>0.96927475929260254</v>
      </c>
      <c r="C64" s="218">
        <v>1.4274663925170898</v>
      </c>
      <c r="D64" s="218">
        <v>0.60870361328125</v>
      </c>
    </row>
    <row r="65" spans="1:4">
      <c r="A65" s="217">
        <v>2020</v>
      </c>
      <c r="B65" s="218">
        <v>0.93106091022491455</v>
      </c>
      <c r="C65" s="218">
        <v>1.3678596019744873</v>
      </c>
      <c r="D65" s="218">
        <v>0.57408988475799561</v>
      </c>
    </row>
    <row r="66" spans="1:4">
      <c r="A66" s="217">
        <v>2021</v>
      </c>
      <c r="B66" s="218">
        <v>0.94747114181518555</v>
      </c>
      <c r="C66" s="218">
        <v>1.3721855878829956</v>
      </c>
      <c r="D66" s="218">
        <v>0.57211112976074219</v>
      </c>
    </row>
    <row r="67" spans="1:4">
      <c r="A67" s="217">
        <v>2022</v>
      </c>
      <c r="B67" s="218">
        <v>0.95987117290496826</v>
      </c>
      <c r="C67" s="218">
        <v>1.3701013326644897</v>
      </c>
      <c r="D67" s="218">
        <v>0.57516533136367798</v>
      </c>
    </row>
    <row r="68" spans="1:4" ht="15.75" thickBot="1">
      <c r="A68" s="224">
        <v>2023</v>
      </c>
      <c r="B68" s="225">
        <v>0.93776416778564453</v>
      </c>
      <c r="C68" s="225">
        <v>1.3568637371063232</v>
      </c>
      <c r="D68" s="225">
        <v>0.56439346075057983</v>
      </c>
    </row>
  </sheetData>
  <mergeCells count="2">
    <mergeCell ref="F36:T36"/>
    <mergeCell ref="F37:T4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91AAE-54E5-451A-98D7-256F78244952}">
  <dimension ref="A2:G12"/>
  <sheetViews>
    <sheetView showGridLines="0" zoomScale="115" zoomScaleNormal="115" workbookViewId="0">
      <selection activeCell="F20" sqref="F20:F21"/>
    </sheetView>
  </sheetViews>
  <sheetFormatPr defaultColWidth="9.140625" defaultRowHeight="15"/>
  <cols>
    <col min="1" max="1" width="35.5703125" style="222" customWidth="1"/>
    <col min="2" max="2" width="12.140625" style="222" customWidth="1"/>
    <col min="3" max="3" width="11.42578125" style="222" customWidth="1"/>
    <col min="4" max="6" width="9.140625" style="222"/>
    <col min="7" max="16384" width="9.140625" style="211"/>
  </cols>
  <sheetData>
    <row r="2" spans="1:7" s="18" customFormat="1">
      <c r="A2" s="81" t="s">
        <v>1033</v>
      </c>
      <c r="B2" s="82"/>
      <c r="C2" s="82"/>
      <c r="D2" s="56"/>
    </row>
    <row r="3" spans="1:7" s="18" customFormat="1" thickBot="1">
      <c r="A3" s="83"/>
      <c r="B3" s="83"/>
      <c r="C3" s="83"/>
      <c r="D3" s="56"/>
    </row>
    <row r="4" spans="1:7" s="228" customFormat="1" ht="18.75" customHeight="1" thickBot="1">
      <c r="A4" s="231" t="s">
        <v>43</v>
      </c>
      <c r="B4" s="231">
        <v>2014</v>
      </c>
      <c r="C4" s="231">
        <v>2023</v>
      </c>
      <c r="D4" s="227"/>
      <c r="E4" s="227"/>
      <c r="F4" s="227"/>
    </row>
    <row r="5" spans="1:7">
      <c r="A5" s="222" t="s">
        <v>50</v>
      </c>
      <c r="B5" s="226">
        <v>0.40600000000000003</v>
      </c>
      <c r="C5" s="226">
        <v>0.39400000000000002</v>
      </c>
    </row>
    <row r="6" spans="1:7">
      <c r="A6" s="222" t="s">
        <v>548</v>
      </c>
      <c r="B6" s="226">
        <v>0.28999999999999998</v>
      </c>
      <c r="C6" s="226">
        <v>0.32100000000000001</v>
      </c>
    </row>
    <row r="7" spans="1:7">
      <c r="A7" s="222" t="s">
        <v>47</v>
      </c>
      <c r="B7" s="226">
        <v>0.25800000000000001</v>
      </c>
      <c r="C7" s="226">
        <v>0.23100000000000001</v>
      </c>
    </row>
    <row r="8" spans="1:7">
      <c r="A8" s="222" t="s">
        <v>41</v>
      </c>
      <c r="B8" s="226">
        <v>3.7999999999999999E-2</v>
      </c>
      <c r="C8" s="226">
        <v>4.3999999999999997E-2</v>
      </c>
    </row>
    <row r="9" spans="1:7" ht="15.75" thickBot="1">
      <c r="A9" s="229" t="s">
        <v>51</v>
      </c>
      <c r="B9" s="230">
        <v>8.0000000000000002E-3</v>
      </c>
      <c r="C9" s="230">
        <v>8.0000000000000002E-3</v>
      </c>
    </row>
    <row r="11" spans="1:7" s="88" customFormat="1" ht="44.25" customHeight="1">
      <c r="A11" s="442" t="s">
        <v>943</v>
      </c>
      <c r="B11" s="442"/>
      <c r="C11" s="442"/>
      <c r="D11" s="442"/>
      <c r="E11" s="442"/>
      <c r="F11" s="442"/>
      <c r="G11" s="442"/>
    </row>
    <row r="12" spans="1:7" s="88" customFormat="1" ht="48.75" customHeight="1">
      <c r="A12" s="427" t="s">
        <v>945</v>
      </c>
      <c r="B12" s="427"/>
      <c r="C12" s="427"/>
      <c r="D12" s="427"/>
      <c r="E12" s="427"/>
      <c r="F12" s="427"/>
      <c r="G12" s="427"/>
    </row>
  </sheetData>
  <mergeCells count="2">
    <mergeCell ref="A11:G11"/>
    <mergeCell ref="A12:G12"/>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FB293-3FBA-4011-9927-DB9D656394BF}">
  <dimension ref="A2:F31"/>
  <sheetViews>
    <sheetView showGridLines="0" topLeftCell="A6" workbookViewId="0">
      <selection activeCell="J36" sqref="J36"/>
    </sheetView>
  </sheetViews>
  <sheetFormatPr defaultColWidth="9.140625" defaultRowHeight="15"/>
  <cols>
    <col min="1" max="1" width="28" style="222" customWidth="1"/>
    <col min="2" max="2" width="9.5703125" style="222" bestFit="1" customWidth="1"/>
    <col min="3" max="5" width="9.140625" style="222"/>
    <col min="6" max="16384" width="9.140625" style="211"/>
  </cols>
  <sheetData>
    <row r="2" spans="1:2" s="18" customFormat="1">
      <c r="A2" s="81" t="s">
        <v>942</v>
      </c>
      <c r="B2" s="82"/>
    </row>
    <row r="3" spans="1:2" s="18" customFormat="1" thickBot="1">
      <c r="A3" s="83"/>
      <c r="B3" s="83"/>
    </row>
    <row r="4" spans="1:2" s="228" customFormat="1" ht="23.25" customHeight="1" thickBot="1">
      <c r="A4" s="240" t="s">
        <v>15</v>
      </c>
      <c r="B4" s="240">
        <v>2023</v>
      </c>
    </row>
    <row r="5" spans="1:2">
      <c r="A5" s="222" t="s">
        <v>26</v>
      </c>
      <c r="B5" s="238">
        <v>1.3899999999999999E-2</v>
      </c>
    </row>
    <row r="6" spans="1:2">
      <c r="A6" s="237" t="s">
        <v>549</v>
      </c>
      <c r="B6" s="238">
        <v>0.16200000000000001</v>
      </c>
    </row>
    <row r="7" spans="1:2">
      <c r="A7" s="222" t="s">
        <v>19</v>
      </c>
      <c r="B7" s="238">
        <v>0.20419999999999999</v>
      </c>
    </row>
    <row r="8" spans="1:2">
      <c r="A8" s="222" t="s">
        <v>25</v>
      </c>
      <c r="B8" s="238">
        <v>0.26150000000000001</v>
      </c>
    </row>
    <row r="9" spans="1:2">
      <c r="A9" s="222" t="s">
        <v>40</v>
      </c>
      <c r="B9" s="238">
        <v>0.32619999999999999</v>
      </c>
    </row>
    <row r="10" spans="1:2">
      <c r="A10" s="222" t="s">
        <v>550</v>
      </c>
      <c r="B10" s="238">
        <v>0.53110000000000002</v>
      </c>
    </row>
    <row r="11" spans="1:2">
      <c r="A11" s="222" t="s">
        <v>34</v>
      </c>
      <c r="B11" s="238">
        <v>0.62590000000000001</v>
      </c>
    </row>
    <row r="12" spans="1:2">
      <c r="A12" s="222" t="s">
        <v>551</v>
      </c>
      <c r="B12" s="238">
        <v>0.70199999999999996</v>
      </c>
    </row>
    <row r="13" spans="1:2">
      <c r="A13" s="222" t="s">
        <v>22</v>
      </c>
      <c r="B13" s="238">
        <v>0.90769999999999995</v>
      </c>
    </row>
    <row r="14" spans="1:2">
      <c r="A14" s="222" t="s">
        <v>552</v>
      </c>
      <c r="B14" s="238">
        <v>1.2595000000000001</v>
      </c>
    </row>
    <row r="15" spans="1:2">
      <c r="A15" s="222" t="s">
        <v>39</v>
      </c>
      <c r="B15" s="238">
        <v>1.5790999999999999</v>
      </c>
    </row>
    <row r="16" spans="1:2">
      <c r="A16" s="222" t="s">
        <v>553</v>
      </c>
      <c r="B16" s="238">
        <v>1.8667</v>
      </c>
    </row>
    <row r="17" spans="1:6">
      <c r="A17" s="237" t="s">
        <v>466</v>
      </c>
      <c r="B17" s="238">
        <v>2.1795</v>
      </c>
    </row>
    <row r="18" spans="1:6">
      <c r="A18" s="222" t="s">
        <v>21</v>
      </c>
      <c r="B18" s="238">
        <v>2.25</v>
      </c>
    </row>
    <row r="19" spans="1:6">
      <c r="A19" s="222" t="s">
        <v>23</v>
      </c>
      <c r="B19" s="238">
        <v>2.4508999999999999</v>
      </c>
    </row>
    <row r="20" spans="1:6">
      <c r="A20" s="237" t="s">
        <v>20</v>
      </c>
      <c r="B20" s="238">
        <v>3.98</v>
      </c>
    </row>
    <row r="21" spans="1:6">
      <c r="A21" s="237" t="s">
        <v>554</v>
      </c>
      <c r="B21" s="238">
        <v>4.0999999999999996</v>
      </c>
    </row>
    <row r="22" spans="1:6">
      <c r="A22" s="222" t="s">
        <v>16</v>
      </c>
      <c r="B22" s="238">
        <v>4.8329000000000004</v>
      </c>
    </row>
    <row r="23" spans="1:6">
      <c r="A23" s="237" t="s">
        <v>555</v>
      </c>
      <c r="B23" s="238">
        <v>9.8000000000000007</v>
      </c>
    </row>
    <row r="24" spans="1:6">
      <c r="A24" s="237" t="s">
        <v>251</v>
      </c>
      <c r="B24" s="238">
        <v>10.199999999999999</v>
      </c>
    </row>
    <row r="25" spans="1:6">
      <c r="A25" s="237" t="s">
        <v>556</v>
      </c>
      <c r="B25" s="238">
        <v>10.8</v>
      </c>
    </row>
    <row r="26" spans="1:6">
      <c r="A26" s="222" t="s">
        <v>557</v>
      </c>
      <c r="B26" s="238">
        <v>11.444000000000001</v>
      </c>
    </row>
    <row r="27" spans="1:6">
      <c r="A27" s="237" t="s">
        <v>558</v>
      </c>
      <c r="B27" s="238">
        <v>17.3</v>
      </c>
    </row>
    <row r="28" spans="1:6" ht="15.75" thickBot="1">
      <c r="A28" s="229" t="s">
        <v>141</v>
      </c>
      <c r="B28" s="239">
        <v>22.166499999999999</v>
      </c>
    </row>
    <row r="30" spans="1:6" customFormat="1" ht="49.5" customHeight="1">
      <c r="A30" s="443" t="s">
        <v>943</v>
      </c>
      <c r="B30" s="443"/>
      <c r="C30" s="443"/>
      <c r="D30" s="443"/>
      <c r="E30" s="443"/>
      <c r="F30" s="443"/>
    </row>
    <row r="31" spans="1:6" customFormat="1" ht="72.75" customHeight="1">
      <c r="A31" s="428" t="s">
        <v>944</v>
      </c>
      <c r="B31" s="428"/>
      <c r="C31" s="428"/>
      <c r="D31" s="428"/>
      <c r="E31" s="428"/>
      <c r="F31" s="428"/>
    </row>
  </sheetData>
  <mergeCells count="2">
    <mergeCell ref="A30:F30"/>
    <mergeCell ref="A31:F31"/>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4BFD-84C3-47D3-971E-296566B31F38}">
  <dimension ref="A2:K9"/>
  <sheetViews>
    <sheetView showGridLines="0" workbookViewId="0">
      <selection activeCell="D24" sqref="D24"/>
    </sheetView>
  </sheetViews>
  <sheetFormatPr defaultColWidth="9.140625" defaultRowHeight="15"/>
  <cols>
    <col min="1" max="1" width="33.140625" style="222" customWidth="1"/>
    <col min="2" max="2" width="15.5703125" style="222" customWidth="1"/>
    <col min="3" max="3" width="15.7109375" style="222" customWidth="1"/>
    <col min="4" max="11" width="9.140625" style="222"/>
    <col min="12" max="16384" width="9.140625" style="211"/>
  </cols>
  <sheetData>
    <row r="2" spans="1:7" s="18" customFormat="1">
      <c r="A2" s="81" t="s">
        <v>939</v>
      </c>
      <c r="B2" s="56"/>
      <c r="C2" s="56"/>
      <c r="D2" s="56"/>
      <c r="E2" s="56"/>
      <c r="F2" s="56"/>
      <c r="G2" s="56"/>
    </row>
    <row r="3" spans="1:7" s="18" customFormat="1" thickBot="1">
      <c r="A3" s="83"/>
      <c r="B3" s="66"/>
      <c r="C3" s="66"/>
      <c r="D3" s="56"/>
      <c r="E3" s="56"/>
      <c r="F3" s="56"/>
      <c r="G3" s="56"/>
    </row>
    <row r="4" spans="1:7" ht="15.75" thickBot="1">
      <c r="A4" s="392" t="s">
        <v>559</v>
      </c>
      <c r="B4" s="392" t="s">
        <v>560</v>
      </c>
      <c r="C4" s="392" t="s">
        <v>561</v>
      </c>
    </row>
    <row r="5" spans="1:7">
      <c r="A5" s="222" t="s">
        <v>562</v>
      </c>
      <c r="B5" s="222">
        <v>10.6</v>
      </c>
      <c r="C5" s="222">
        <v>11.5</v>
      </c>
    </row>
    <row r="6" spans="1:7" ht="15.75" thickBot="1">
      <c r="A6" s="229" t="s">
        <v>563</v>
      </c>
      <c r="B6" s="229">
        <v>82.2</v>
      </c>
      <c r="C6" s="229">
        <v>86.4</v>
      </c>
    </row>
    <row r="8" spans="1:7" s="88" customFormat="1" ht="33.75" customHeight="1">
      <c r="A8" s="443" t="s">
        <v>940</v>
      </c>
      <c r="B8" s="443"/>
      <c r="C8" s="443"/>
      <c r="D8" s="443"/>
      <c r="E8" s="443"/>
      <c r="F8" s="443"/>
      <c r="G8" s="443"/>
    </row>
    <row r="9" spans="1:7" s="88" customFormat="1" ht="72" customHeight="1">
      <c r="A9" s="430" t="s">
        <v>941</v>
      </c>
      <c r="B9" s="430"/>
      <c r="C9" s="430"/>
      <c r="D9" s="430"/>
      <c r="E9" s="430"/>
      <c r="F9" s="430"/>
      <c r="G9" s="430"/>
    </row>
  </sheetData>
  <mergeCells count="2">
    <mergeCell ref="A8:G8"/>
    <mergeCell ref="A9:G9"/>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0722C-C03A-4152-9B2E-EEF1C397F21E}">
  <dimension ref="A2:E25"/>
  <sheetViews>
    <sheetView showGridLines="0" workbookViewId="0">
      <selection activeCell="F23" sqref="F23"/>
    </sheetView>
  </sheetViews>
  <sheetFormatPr defaultColWidth="12.85546875" defaultRowHeight="15.75"/>
  <cols>
    <col min="1" max="1" width="34.140625" style="56" customWidth="1"/>
    <col min="2" max="5" width="12.85546875" style="56"/>
    <col min="6" max="16384" width="12.85546875" style="4"/>
  </cols>
  <sheetData>
    <row r="2" spans="1:2" s="18" customFormat="1" ht="15">
      <c r="A2" s="81" t="s">
        <v>937</v>
      </c>
      <c r="B2" s="56"/>
    </row>
    <row r="3" spans="1:2" s="18" customFormat="1" ht="15" thickBot="1">
      <c r="A3" s="83"/>
      <c r="B3" s="66"/>
    </row>
    <row r="4" spans="1:2" ht="25.5" customHeight="1" thickBot="1">
      <c r="A4" s="243" t="s">
        <v>564</v>
      </c>
      <c r="B4" s="246" t="s">
        <v>1</v>
      </c>
    </row>
    <row r="5" spans="1:2">
      <c r="A5" s="56" t="s">
        <v>29</v>
      </c>
      <c r="B5" s="244">
        <v>41.810875000000003</v>
      </c>
    </row>
    <row r="6" spans="1:2">
      <c r="A6" s="56" t="s">
        <v>31</v>
      </c>
      <c r="B6" s="244">
        <v>36.182646400000003</v>
      </c>
    </row>
    <row r="7" spans="1:2">
      <c r="A7" s="56" t="s">
        <v>16</v>
      </c>
      <c r="B7" s="244">
        <v>32.942713999999995</v>
      </c>
    </row>
    <row r="8" spans="1:2">
      <c r="A8" s="56" t="s">
        <v>30</v>
      </c>
      <c r="B8" s="244">
        <v>32.546066700000004</v>
      </c>
    </row>
    <row r="9" spans="1:2">
      <c r="A9" s="56" t="s">
        <v>19</v>
      </c>
      <c r="B9" s="244">
        <v>30.538524000000002</v>
      </c>
    </row>
    <row r="10" spans="1:2">
      <c r="A10" s="56" t="s">
        <v>24</v>
      </c>
      <c r="B10" s="244">
        <v>29.703302499999999</v>
      </c>
    </row>
    <row r="11" spans="1:2">
      <c r="A11" s="56" t="s">
        <v>22</v>
      </c>
      <c r="B11" s="244">
        <v>28.660833</v>
      </c>
    </row>
    <row r="12" spans="1:2">
      <c r="A12" s="56" t="s">
        <v>34</v>
      </c>
      <c r="B12" s="244">
        <v>27.627444599999997</v>
      </c>
    </row>
    <row r="13" spans="1:2">
      <c r="A13" s="56" t="s">
        <v>25</v>
      </c>
      <c r="B13" s="244">
        <v>25.464754199999998</v>
      </c>
    </row>
    <row r="14" spans="1:2">
      <c r="A14" s="56" t="s">
        <v>32</v>
      </c>
      <c r="B14" s="244">
        <v>24.714123300000001</v>
      </c>
    </row>
    <row r="15" spans="1:2">
      <c r="A15" s="56" t="s">
        <v>17</v>
      </c>
      <c r="B15" s="244">
        <v>17.6234374</v>
      </c>
    </row>
    <row r="16" spans="1:2">
      <c r="A16" s="56" t="s">
        <v>26</v>
      </c>
      <c r="B16" s="244">
        <v>17.0678847</v>
      </c>
    </row>
    <row r="17" spans="1:4">
      <c r="A17" s="56" t="s">
        <v>35</v>
      </c>
      <c r="B17" s="244">
        <v>15.406884699999999</v>
      </c>
    </row>
    <row r="18" spans="1:4">
      <c r="A18" s="56" t="s">
        <v>23</v>
      </c>
      <c r="B18" s="244">
        <v>14.662224200000001</v>
      </c>
    </row>
    <row r="19" spans="1:4">
      <c r="A19" s="56" t="s">
        <v>39</v>
      </c>
      <c r="B19" s="244">
        <v>12.6426868</v>
      </c>
    </row>
    <row r="20" spans="1:4">
      <c r="A20" s="56" t="s">
        <v>36</v>
      </c>
      <c r="B20" s="244">
        <v>6.2831514999999998</v>
      </c>
    </row>
    <row r="21" spans="1:4">
      <c r="A21" s="56" t="s">
        <v>565</v>
      </c>
      <c r="B21" s="244">
        <v>13.217727099999999</v>
      </c>
    </row>
    <row r="22" spans="1:4" ht="16.5" thickBot="1">
      <c r="A22" s="66" t="s">
        <v>41</v>
      </c>
      <c r="B22" s="245">
        <v>33.409607299999998</v>
      </c>
    </row>
    <row r="24" spans="1:4" s="88" customFormat="1" ht="12.75">
      <c r="A24" s="427" t="s">
        <v>938</v>
      </c>
      <c r="B24" s="427"/>
      <c r="C24" s="427"/>
      <c r="D24" s="427"/>
    </row>
    <row r="25" spans="1:4" ht="30.75" customHeight="1">
      <c r="A25" s="427"/>
      <c r="B25" s="427"/>
      <c r="C25" s="427"/>
      <c r="D25" s="427"/>
    </row>
  </sheetData>
  <mergeCells count="1">
    <mergeCell ref="A24:D25"/>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75CB-45A0-4E4E-B3FC-A29DEC7A4C00}">
  <dimension ref="A2:G8"/>
  <sheetViews>
    <sheetView showGridLines="0" zoomScale="115" zoomScaleNormal="115" workbookViewId="0">
      <selection activeCell="E11" sqref="E11"/>
    </sheetView>
  </sheetViews>
  <sheetFormatPr defaultColWidth="9.140625" defaultRowHeight="15"/>
  <cols>
    <col min="1" max="1" width="12" style="222" customWidth="1"/>
    <col min="2" max="2" width="20.7109375" style="222" customWidth="1"/>
    <col min="3" max="3" width="20.5703125" style="222" customWidth="1"/>
    <col min="4" max="4" width="18" style="222" customWidth="1"/>
    <col min="5" max="5" width="17" style="222" customWidth="1"/>
    <col min="6" max="16384" width="9.140625" style="211"/>
  </cols>
  <sheetData>
    <row r="2" spans="1:7" s="18" customFormat="1">
      <c r="A2" s="81" t="s">
        <v>1034</v>
      </c>
      <c r="B2" s="56"/>
      <c r="C2" s="26"/>
      <c r="D2" s="26"/>
      <c r="E2" s="26"/>
    </row>
    <row r="3" spans="1:7" s="18" customFormat="1" thickBot="1">
      <c r="A3" s="66"/>
      <c r="B3" s="66"/>
      <c r="C3" s="241"/>
      <c r="D3" s="241"/>
      <c r="E3" s="241"/>
    </row>
    <row r="4" spans="1:7" s="228" customFormat="1" ht="39.75" customHeight="1" thickBot="1">
      <c r="A4" s="250" t="s">
        <v>44</v>
      </c>
      <c r="B4" s="249" t="s">
        <v>41</v>
      </c>
      <c r="C4" s="249" t="s">
        <v>555</v>
      </c>
      <c r="D4" s="249" t="s">
        <v>164</v>
      </c>
      <c r="E4" s="249" t="s">
        <v>548</v>
      </c>
    </row>
    <row r="5" spans="1:7" ht="23.25" customHeight="1" thickBot="1">
      <c r="A5" s="247">
        <v>2024</v>
      </c>
      <c r="B5" s="248">
        <v>2.5400000000000002E-3</v>
      </c>
      <c r="C5" s="248">
        <v>4.1000000000000003E-3</v>
      </c>
      <c r="D5" s="248">
        <v>3.5000000000000001E-3</v>
      </c>
      <c r="E5" s="248">
        <v>3.3999999999999998E-3</v>
      </c>
    </row>
    <row r="7" spans="1:7" s="88" customFormat="1" ht="33" customHeight="1">
      <c r="A7" s="443" t="s">
        <v>935</v>
      </c>
      <c r="B7" s="443"/>
      <c r="C7" s="443"/>
      <c r="D7" s="443"/>
      <c r="E7" s="443"/>
      <c r="F7" s="443"/>
      <c r="G7" s="443"/>
    </row>
    <row r="8" spans="1:7" s="88" customFormat="1" ht="67.5" customHeight="1">
      <c r="A8" s="428" t="s">
        <v>936</v>
      </c>
      <c r="B8" s="428"/>
      <c r="C8" s="428"/>
      <c r="D8" s="428"/>
      <c r="E8" s="428"/>
      <c r="F8" s="428"/>
      <c r="G8" s="428"/>
    </row>
  </sheetData>
  <mergeCells count="2">
    <mergeCell ref="A7:G7"/>
    <mergeCell ref="A8:G8"/>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AFA-AA71-4203-A8DA-6E017BB383D1}">
  <dimension ref="A2:H8"/>
  <sheetViews>
    <sheetView showGridLines="0" zoomScaleNormal="100" workbookViewId="0">
      <selection activeCell="D19" sqref="D19"/>
    </sheetView>
  </sheetViews>
  <sheetFormatPr defaultColWidth="9.140625" defaultRowHeight="15"/>
  <cols>
    <col min="1" max="1" width="27.85546875" style="222" customWidth="1"/>
    <col min="2" max="2" width="10.85546875" style="222" customWidth="1"/>
    <col min="3" max="3" width="9.140625" style="222"/>
    <col min="4" max="4" width="16.42578125" style="222" customWidth="1"/>
    <col min="5" max="5" width="18" style="222" customWidth="1"/>
    <col min="6" max="6" width="13" style="222" customWidth="1"/>
    <col min="7" max="16384" width="9.140625" style="211"/>
  </cols>
  <sheetData>
    <row r="2" spans="1:8" s="18" customFormat="1">
      <c r="A2" s="81" t="s">
        <v>930</v>
      </c>
      <c r="B2" s="56"/>
      <c r="C2" s="26"/>
      <c r="D2" s="26"/>
      <c r="E2" s="26"/>
      <c r="F2" s="26"/>
    </row>
    <row r="3" spans="1:8" s="18" customFormat="1" thickBot="1">
      <c r="A3" s="66"/>
      <c r="B3" s="66"/>
      <c r="C3" s="241"/>
      <c r="D3" s="241"/>
      <c r="E3" s="241"/>
      <c r="F3" s="241"/>
    </row>
    <row r="4" spans="1:8" s="251" customFormat="1" ht="45.75" thickBot="1">
      <c r="A4" s="249" t="s">
        <v>559</v>
      </c>
      <c r="B4" s="249" t="s">
        <v>548</v>
      </c>
      <c r="C4" s="249" t="s">
        <v>566</v>
      </c>
      <c r="D4" s="249" t="s">
        <v>931</v>
      </c>
      <c r="E4" s="249" t="s">
        <v>41</v>
      </c>
      <c r="F4" s="249" t="s">
        <v>932</v>
      </c>
    </row>
    <row r="5" spans="1:8" s="228" customFormat="1" ht="50.25" customHeight="1" thickBot="1">
      <c r="A5" s="252" t="s">
        <v>567</v>
      </c>
      <c r="B5" s="253">
        <v>0.38500000000000001</v>
      </c>
      <c r="C5" s="253">
        <v>0.17699999999999999</v>
      </c>
      <c r="D5" s="253">
        <v>0.182</v>
      </c>
      <c r="E5" s="253">
        <v>4.8000000000000001E-2</v>
      </c>
      <c r="F5" s="253">
        <v>0.20799999999999999</v>
      </c>
    </row>
    <row r="7" spans="1:8" s="88" customFormat="1" ht="48" customHeight="1">
      <c r="A7" s="443" t="s">
        <v>933</v>
      </c>
      <c r="B7" s="443"/>
      <c r="C7" s="443"/>
      <c r="D7" s="443"/>
      <c r="E7" s="443"/>
      <c r="F7" s="443"/>
      <c r="G7" s="443"/>
      <c r="H7" s="443"/>
    </row>
    <row r="8" spans="1:8" s="88" customFormat="1" ht="64.5" customHeight="1">
      <c r="A8" s="428" t="s">
        <v>934</v>
      </c>
      <c r="B8" s="428"/>
      <c r="C8" s="428"/>
      <c r="D8" s="428"/>
      <c r="E8" s="428"/>
      <c r="F8" s="428"/>
      <c r="G8" s="428"/>
      <c r="H8" s="428"/>
    </row>
  </sheetData>
  <mergeCells count="2">
    <mergeCell ref="A7:H7"/>
    <mergeCell ref="A8:H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BBC76-DCB0-4B81-AF58-ABC8AB8250FE}">
  <dimension ref="A2:K15"/>
  <sheetViews>
    <sheetView showGridLines="0" topLeftCell="A3" zoomScale="115" zoomScaleNormal="115" workbookViewId="0">
      <selection activeCell="A14" sqref="A14:K14"/>
    </sheetView>
  </sheetViews>
  <sheetFormatPr defaultRowHeight="15"/>
  <cols>
    <col min="1" max="1" width="18.7109375" style="3" customWidth="1"/>
    <col min="2" max="6" width="12.7109375" style="3" customWidth="1"/>
    <col min="7" max="7" width="13.85546875" style="3" customWidth="1"/>
    <col min="8" max="8" width="14.140625" style="3" customWidth="1"/>
    <col min="9" max="9" width="12.7109375" style="3" customWidth="1"/>
    <col min="10" max="10" width="9.140625" style="3"/>
  </cols>
  <sheetData>
    <row r="2" spans="1:11" s="44" customFormat="1">
      <c r="A2" s="42" t="s">
        <v>54</v>
      </c>
      <c r="B2" s="43"/>
      <c r="C2" s="43"/>
      <c r="D2" s="43"/>
      <c r="E2" s="2"/>
      <c r="F2" s="2"/>
      <c r="G2" s="2"/>
      <c r="H2" s="2"/>
      <c r="I2" s="2"/>
      <c r="J2" s="2"/>
      <c r="K2" s="2"/>
    </row>
    <row r="3" spans="1:11" s="1" customFormat="1" ht="18" customHeight="1" thickBot="1">
      <c r="A3" s="46"/>
      <c r="B3" s="46"/>
      <c r="C3" s="46"/>
      <c r="D3" s="46"/>
      <c r="E3" s="46"/>
      <c r="F3" s="46"/>
      <c r="G3" s="46"/>
      <c r="H3" s="46"/>
      <c r="I3" s="46"/>
      <c r="J3" s="3"/>
      <c r="K3" s="3"/>
    </row>
    <row r="4" spans="1:11" s="6" customFormat="1" ht="30.75" thickBot="1">
      <c r="A4" s="366" t="s">
        <v>55</v>
      </c>
      <c r="B4" s="93" t="s">
        <v>21</v>
      </c>
      <c r="C4" s="93" t="s">
        <v>35</v>
      </c>
      <c r="D4" s="93" t="s">
        <v>31</v>
      </c>
      <c r="E4" s="93" t="s">
        <v>16</v>
      </c>
      <c r="F4" s="93" t="s">
        <v>20</v>
      </c>
      <c r="G4" s="93" t="s">
        <v>56</v>
      </c>
      <c r="H4" s="95" t="s">
        <v>777</v>
      </c>
      <c r="I4" s="95" t="s">
        <v>778</v>
      </c>
      <c r="J4" s="49"/>
    </row>
    <row r="5" spans="1:11">
      <c r="A5" s="3" t="s">
        <v>57</v>
      </c>
      <c r="B5" s="413">
        <v>7.0000000000000007E-2</v>
      </c>
      <c r="C5" s="413">
        <v>0.13</v>
      </c>
      <c r="D5" s="413">
        <v>0.23</v>
      </c>
      <c r="E5" s="413">
        <v>0.03</v>
      </c>
      <c r="F5" s="413"/>
      <c r="G5" s="413">
        <v>0.04</v>
      </c>
      <c r="H5" s="413">
        <f>SUM(B5:G5)</f>
        <v>0.50000000000000011</v>
      </c>
      <c r="I5" s="413">
        <v>0.39</v>
      </c>
      <c r="J5" s="41"/>
    </row>
    <row r="6" spans="1:11">
      <c r="A6" s="3" t="s">
        <v>58</v>
      </c>
      <c r="B6" s="413">
        <v>0.27</v>
      </c>
      <c r="C6" s="413">
        <v>0.1</v>
      </c>
      <c r="D6" s="413">
        <v>0.03</v>
      </c>
      <c r="E6" s="413"/>
      <c r="F6" s="413"/>
      <c r="G6" s="413"/>
      <c r="H6" s="413">
        <f t="shared" ref="H6:H12" si="0">SUM(B6:G6)</f>
        <v>0.4</v>
      </c>
      <c r="I6" s="413">
        <v>0.38</v>
      </c>
    </row>
    <row r="7" spans="1:11">
      <c r="A7" s="3" t="s">
        <v>59</v>
      </c>
      <c r="B7" s="413">
        <v>0.26</v>
      </c>
      <c r="C7" s="413"/>
      <c r="D7" s="413"/>
      <c r="E7" s="413">
        <v>0.06</v>
      </c>
      <c r="F7" s="413">
        <v>0.02</v>
      </c>
      <c r="G7" s="413"/>
      <c r="H7" s="413">
        <f t="shared" si="0"/>
        <v>0.34</v>
      </c>
      <c r="I7" s="413">
        <v>0.52</v>
      </c>
    </row>
    <row r="8" spans="1:11">
      <c r="A8" s="3" t="s">
        <v>60</v>
      </c>
      <c r="B8" s="413"/>
      <c r="C8" s="413">
        <v>0.1</v>
      </c>
      <c r="D8" s="413"/>
      <c r="E8" s="413"/>
      <c r="F8" s="413">
        <v>7.0000000000000007E-2</v>
      </c>
      <c r="G8" s="413">
        <v>0.06</v>
      </c>
      <c r="H8" s="413">
        <f t="shared" si="0"/>
        <v>0.23</v>
      </c>
      <c r="I8" s="413">
        <v>0.2</v>
      </c>
    </row>
    <row r="9" spans="1:11">
      <c r="A9" s="3" t="s">
        <v>61</v>
      </c>
      <c r="B9" s="413"/>
      <c r="C9" s="413">
        <v>0.12</v>
      </c>
      <c r="D9" s="413">
        <v>0.06</v>
      </c>
      <c r="E9" s="413"/>
      <c r="F9" s="413"/>
      <c r="G9" s="413">
        <v>0.04</v>
      </c>
      <c r="H9" s="413">
        <f t="shared" si="0"/>
        <v>0.22</v>
      </c>
      <c r="I9" s="413">
        <v>0.17</v>
      </c>
    </row>
    <row r="10" spans="1:11">
      <c r="A10" s="3" t="s">
        <v>62</v>
      </c>
      <c r="B10" s="413"/>
      <c r="C10" s="413"/>
      <c r="D10" s="413"/>
      <c r="E10" s="413"/>
      <c r="F10" s="413">
        <v>0.03</v>
      </c>
      <c r="G10" s="413">
        <v>7.0000000000000007E-2</v>
      </c>
      <c r="H10" s="413">
        <f t="shared" si="0"/>
        <v>0.1</v>
      </c>
      <c r="I10" s="413">
        <v>0.22</v>
      </c>
    </row>
    <row r="11" spans="1:11">
      <c r="A11" s="3" t="s">
        <v>63</v>
      </c>
      <c r="B11" s="413"/>
      <c r="C11" s="413"/>
      <c r="D11" s="413"/>
      <c r="E11" s="413"/>
      <c r="F11" s="413">
        <v>0.08</v>
      </c>
      <c r="G11" s="413"/>
      <c r="H11" s="413">
        <f t="shared" si="0"/>
        <v>0.08</v>
      </c>
      <c r="I11" s="413">
        <v>0.08</v>
      </c>
    </row>
    <row r="12" spans="1:11" ht="15.75" thickBot="1">
      <c r="A12" s="46" t="s">
        <v>64</v>
      </c>
      <c r="B12" s="414"/>
      <c r="C12" s="414"/>
      <c r="D12" s="414"/>
      <c r="E12" s="414"/>
      <c r="F12" s="414">
        <v>7.0000000000000007E-2</v>
      </c>
      <c r="G12" s="414"/>
      <c r="H12" s="414">
        <f t="shared" si="0"/>
        <v>7.0000000000000007E-2</v>
      </c>
      <c r="I12" s="414">
        <v>0.22</v>
      </c>
    </row>
    <row r="14" spans="1:11" s="48" customFormat="1" ht="18" customHeight="1">
      <c r="A14" s="430" t="s">
        <v>767</v>
      </c>
      <c r="B14" s="430"/>
      <c r="C14" s="430"/>
      <c r="D14" s="430"/>
      <c r="E14" s="430"/>
      <c r="F14" s="430"/>
      <c r="G14" s="430"/>
      <c r="H14" s="430"/>
      <c r="I14" s="430"/>
      <c r="J14" s="430"/>
      <c r="K14" s="430"/>
    </row>
    <row r="15" spans="1:11" s="48" customFormat="1" ht="32.25" customHeight="1">
      <c r="A15" s="427" t="s">
        <v>65</v>
      </c>
      <c r="B15" s="427"/>
      <c r="C15" s="427"/>
      <c r="D15" s="427"/>
      <c r="E15" s="427"/>
      <c r="F15" s="427"/>
      <c r="G15" s="427"/>
      <c r="H15" s="427"/>
      <c r="I15" s="427"/>
      <c r="J15" s="427"/>
      <c r="K15" s="427"/>
    </row>
  </sheetData>
  <mergeCells count="2">
    <mergeCell ref="A14:K14"/>
    <mergeCell ref="A15:K15"/>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EF7B-BA71-42BA-AF9F-5519C025D3DB}">
  <dimension ref="A2:F10"/>
  <sheetViews>
    <sheetView showGridLines="0" zoomScaleNormal="100" workbookViewId="0">
      <selection activeCell="F18" sqref="F18"/>
    </sheetView>
  </sheetViews>
  <sheetFormatPr defaultColWidth="8.7109375" defaultRowHeight="15"/>
  <cols>
    <col min="1" max="3" width="20.7109375" style="222" customWidth="1"/>
    <col min="4" max="16384" width="8.7109375" style="211"/>
  </cols>
  <sheetData>
    <row r="2" spans="1:6" s="18" customFormat="1">
      <c r="A2" s="81" t="s">
        <v>568</v>
      </c>
      <c r="B2" s="56"/>
      <c r="C2" s="56"/>
      <c r="D2" s="26"/>
      <c r="E2" s="26"/>
      <c r="F2" s="26"/>
    </row>
    <row r="3" spans="1:6" ht="15.75" thickBot="1">
      <c r="A3" s="229"/>
      <c r="B3" s="229"/>
      <c r="C3" s="229"/>
    </row>
    <row r="4" spans="1:6" s="228" customFormat="1" ht="38.25" customHeight="1" thickBot="1">
      <c r="A4" s="255" t="s">
        <v>569</v>
      </c>
      <c r="B4" s="256" t="s">
        <v>928</v>
      </c>
      <c r="C4" s="256" t="s">
        <v>570</v>
      </c>
    </row>
    <row r="5" spans="1:6">
      <c r="A5" s="254" t="s">
        <v>571</v>
      </c>
      <c r="B5" s="258">
        <v>1265.6081999999999</v>
      </c>
      <c r="C5" s="258">
        <v>4834.8936000000003</v>
      </c>
    </row>
    <row r="6" spans="1:6">
      <c r="A6" s="254" t="s">
        <v>572</v>
      </c>
      <c r="B6" s="258">
        <v>1.2090224000000001</v>
      </c>
      <c r="C6" s="258">
        <v>1.3290067999999999</v>
      </c>
    </row>
    <row r="7" spans="1:6" ht="15.75" thickBot="1">
      <c r="A7" s="257" t="s">
        <v>573</v>
      </c>
      <c r="B7" s="259">
        <v>3.6516569999999998E-2</v>
      </c>
      <c r="C7" s="259">
        <v>6.7724629999999994E-2</v>
      </c>
    </row>
    <row r="9" spans="1:6" s="365" customFormat="1" ht="33.75" customHeight="1">
      <c r="A9" s="450" t="s">
        <v>929</v>
      </c>
      <c r="B9" s="450"/>
      <c r="C9" s="450"/>
      <c r="D9" s="450"/>
      <c r="E9" s="450"/>
      <c r="F9" s="393"/>
    </row>
    <row r="10" spans="1:6" s="365" customFormat="1" ht="130.5" customHeight="1">
      <c r="A10" s="467" t="s">
        <v>574</v>
      </c>
      <c r="B10" s="467"/>
      <c r="C10" s="467"/>
      <c r="D10" s="467"/>
      <c r="E10" s="467"/>
      <c r="F10" s="467"/>
    </row>
  </sheetData>
  <mergeCells count="2">
    <mergeCell ref="A9:E9"/>
    <mergeCell ref="A10:F10"/>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C37D-CB53-4A03-8B72-E35B2B954B79}">
  <dimension ref="A2:I11"/>
  <sheetViews>
    <sheetView showGridLines="0" zoomScaleNormal="100" workbookViewId="0">
      <selection activeCell="H24" sqref="H24"/>
    </sheetView>
  </sheetViews>
  <sheetFormatPr defaultColWidth="8.7109375" defaultRowHeight="15"/>
  <cols>
    <col min="1" max="1" width="32.5703125" style="222" customWidth="1"/>
    <col min="2" max="2" width="20.42578125" style="222" customWidth="1"/>
    <col min="3" max="4" width="11.42578125" style="222" customWidth="1"/>
    <col min="5" max="7" width="14.42578125" style="222" customWidth="1"/>
    <col min="8" max="8" width="11.42578125" style="222" customWidth="1"/>
    <col min="9" max="9" width="20" style="222" customWidth="1"/>
    <col min="10" max="11" width="14.42578125" style="211" customWidth="1"/>
    <col min="12" max="16384" width="8.7109375" style="211"/>
  </cols>
  <sheetData>
    <row r="2" spans="1:9" s="18" customFormat="1">
      <c r="A2" s="81" t="s">
        <v>1035</v>
      </c>
      <c r="B2" s="56"/>
      <c r="C2" s="56"/>
      <c r="D2" s="56"/>
      <c r="E2" s="56"/>
      <c r="F2" s="56"/>
      <c r="G2" s="56"/>
      <c r="H2" s="56"/>
      <c r="I2" s="56"/>
    </row>
    <row r="3" spans="1:9" ht="15.75" thickBot="1">
      <c r="A3"/>
      <c r="B3" s="229"/>
      <c r="C3" s="229"/>
      <c r="D3" s="229"/>
      <c r="E3" s="229"/>
      <c r="F3" s="229"/>
      <c r="G3" s="229"/>
      <c r="H3" s="229"/>
      <c r="I3" s="229"/>
    </row>
    <row r="4" spans="1:9" s="228" customFormat="1" ht="21.75" customHeight="1" thickBot="1">
      <c r="A4" s="260" t="s">
        <v>483</v>
      </c>
      <c r="B4" s="260" t="s">
        <v>482</v>
      </c>
      <c r="C4" s="260" t="s">
        <v>20</v>
      </c>
      <c r="D4" s="260" t="s">
        <v>575</v>
      </c>
      <c r="E4" s="260" t="s">
        <v>23</v>
      </c>
      <c r="F4" s="260" t="s">
        <v>24</v>
      </c>
      <c r="G4" s="260" t="s">
        <v>39</v>
      </c>
      <c r="H4" s="260" t="s">
        <v>576</v>
      </c>
      <c r="I4" s="260" t="s">
        <v>31</v>
      </c>
    </row>
    <row r="5" spans="1:9" s="228" customFormat="1">
      <c r="A5" s="262" t="s">
        <v>577</v>
      </c>
      <c r="B5" s="263">
        <f>100*0.111353249673791</f>
        <v>11.1353249673791</v>
      </c>
      <c r="C5" s="263">
        <f>100*0.0944317813269491</f>
        <v>9.4431781326949107</v>
      </c>
      <c r="D5" s="263">
        <f>100*0.158301636624078</f>
        <v>15.8301636624078</v>
      </c>
      <c r="E5" s="263">
        <f>100*0.0288212954445279</f>
        <v>2.8821295444527899</v>
      </c>
      <c r="F5" s="263">
        <f>100*0.079393175985675</f>
        <v>7.9393175985674995</v>
      </c>
      <c r="G5" s="263">
        <f>100*0.107493030479076</f>
        <v>10.749303047907601</v>
      </c>
      <c r="H5" s="263">
        <f>100*0.223833027757398</f>
        <v>22.3833027757398</v>
      </c>
      <c r="I5" s="263">
        <f>100*0.0871988000988351</f>
        <v>8.7198800098835108</v>
      </c>
    </row>
    <row r="6" spans="1:9" s="228" customFormat="1">
      <c r="A6" s="262" t="s">
        <v>578</v>
      </c>
      <c r="B6" s="263">
        <f>100*0.0406407645816846</f>
        <v>4.0640764581684596</v>
      </c>
      <c r="C6" s="263">
        <f>100*0.047711117</f>
        <v>4.7711116999999996</v>
      </c>
      <c r="D6" s="263">
        <f>100*0.131481112</f>
        <v>13.148111200000001</v>
      </c>
      <c r="E6" s="263">
        <f>100*0.015435706</f>
        <v>1.5435706</v>
      </c>
      <c r="F6" s="263">
        <f>100*0.0187122583937096</f>
        <v>1.8712258393709598</v>
      </c>
      <c r="G6" s="264">
        <f>100*0.00666617647334744</f>
        <v>0.66661764733474393</v>
      </c>
      <c r="H6" s="263">
        <f>100*0.0347817129364256</f>
        <v>3.4781712936425602</v>
      </c>
      <c r="I6" s="263">
        <f>100*0.0296972692683104</f>
        <v>2.96972692683104</v>
      </c>
    </row>
    <row r="7" spans="1:9" s="228" customFormat="1">
      <c r="A7" s="262" t="s">
        <v>579</v>
      </c>
      <c r="B7" s="263">
        <f>100*0.0248985630617679</f>
        <v>2.4898563061767898</v>
      </c>
      <c r="C7" s="263">
        <f>100*0.0243164778191312</f>
        <v>2.4316477819131199</v>
      </c>
      <c r="D7" s="263">
        <f>100*0.060445285492232</f>
        <v>6.0445285492231999</v>
      </c>
      <c r="E7" s="263">
        <f>100*0.0123870628846779</f>
        <v>1.23870628846779</v>
      </c>
      <c r="F7" s="263">
        <f>100*0.0124432347518009</f>
        <v>1.24432347518009</v>
      </c>
      <c r="G7" s="263">
        <f>100*0.00924219162559786</f>
        <v>0.92421916255978598</v>
      </c>
      <c r="H7" s="263">
        <f>100*0.0333757286332738</f>
        <v>3.33757286332738</v>
      </c>
      <c r="I7" s="263">
        <f>100*0.0220799602256609</f>
        <v>2.20799602256609</v>
      </c>
    </row>
    <row r="8" spans="1:9" s="228" customFormat="1" ht="29.25" thickBot="1">
      <c r="A8" s="261" t="s">
        <v>580</v>
      </c>
      <c r="B8" s="265">
        <f>100*0.057768918891874</f>
        <v>5.7768918891874002</v>
      </c>
      <c r="C8" s="265">
        <f>100*0.0374254464559307</f>
        <v>3.7425446455930698</v>
      </c>
      <c r="D8" s="265">
        <f>100*0.059748977896692</f>
        <v>5.9748977896691997</v>
      </c>
      <c r="E8" s="265">
        <f>100*0.0374626658485888</f>
        <v>3.7462665848588803</v>
      </c>
      <c r="F8" s="265">
        <f>100*0.0346252965450203</f>
        <v>3.4625296545020299</v>
      </c>
      <c r="G8" s="265">
        <f>100*0.0387334084464096</f>
        <v>3.8733408446409601</v>
      </c>
      <c r="H8" s="265">
        <f>100*0.107307672726341</f>
        <v>10.730767272634099</v>
      </c>
      <c r="I8" s="265">
        <f>100*0.0890789643241359</f>
        <v>8.9078964324135903</v>
      </c>
    </row>
    <row r="10" spans="1:9" s="365" customFormat="1">
      <c r="A10" s="426" t="s">
        <v>927</v>
      </c>
      <c r="B10" s="376"/>
      <c r="C10" s="376"/>
      <c r="D10" s="68"/>
      <c r="E10" s="68"/>
      <c r="F10" s="61"/>
      <c r="G10" s="61"/>
      <c r="H10" s="61"/>
      <c r="I10" s="61"/>
    </row>
    <row r="11" spans="1:9" s="365" customFormat="1" ht="46.5" customHeight="1">
      <c r="A11" s="467" t="s">
        <v>1036</v>
      </c>
      <c r="B11" s="467"/>
      <c r="C11" s="467"/>
      <c r="D11" s="467"/>
      <c r="E11" s="467"/>
      <c r="F11" s="467"/>
      <c r="G11" s="467"/>
      <c r="H11" s="467"/>
      <c r="I11" s="467"/>
    </row>
  </sheetData>
  <mergeCells count="1">
    <mergeCell ref="A11:I11"/>
  </mergeCells>
  <pageMargins left="0.511811024" right="0.511811024" top="0.78740157499999996" bottom="0.78740157499999996" header="0.31496062000000002" footer="0.31496062000000002"/>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534D-4013-4971-8E9B-62C5E86D65C9}">
  <dimension ref="A2:D8"/>
  <sheetViews>
    <sheetView showGridLines="0" zoomScale="115" zoomScaleNormal="115" workbookViewId="0">
      <selection activeCell="A8" sqref="A8:D8"/>
    </sheetView>
  </sheetViews>
  <sheetFormatPr defaultColWidth="8.7109375" defaultRowHeight="15"/>
  <cols>
    <col min="1" max="1" width="35.5703125" style="286" customWidth="1"/>
    <col min="2" max="2" width="28.5703125" style="222" bestFit="1" customWidth="1"/>
    <col min="3" max="3" width="22.85546875" style="222" customWidth="1"/>
    <col min="4" max="4" width="19.85546875" style="211" bestFit="1" customWidth="1"/>
    <col min="5" max="16384" width="8.7109375" style="211"/>
  </cols>
  <sheetData>
    <row r="2" spans="1:4" s="18" customFormat="1">
      <c r="A2" s="81" t="s">
        <v>581</v>
      </c>
      <c r="B2" s="56"/>
      <c r="C2" s="56"/>
    </row>
    <row r="3" spans="1:4">
      <c r="A3" s="222"/>
    </row>
    <row r="4" spans="1:4" ht="30">
      <c r="A4" s="324" t="s">
        <v>41</v>
      </c>
      <c r="B4" s="324" t="s">
        <v>582</v>
      </c>
      <c r="C4" s="324" t="s">
        <v>546</v>
      </c>
      <c r="D4" s="212"/>
    </row>
    <row r="5" spans="1:4" ht="18.75">
      <c r="A5" s="325">
        <v>49.57</v>
      </c>
      <c r="B5" s="325">
        <v>65</v>
      </c>
      <c r="C5" s="325">
        <v>81.104349299999996</v>
      </c>
      <c r="D5" s="212"/>
    </row>
    <row r="6" spans="1:4" ht="18.75">
      <c r="A6" s="326"/>
      <c r="B6" s="326"/>
      <c r="C6" s="326"/>
      <c r="D6" s="212"/>
    </row>
    <row r="7" spans="1:4" s="365" customFormat="1" ht="35.25" customHeight="1">
      <c r="A7" s="449" t="s">
        <v>926</v>
      </c>
      <c r="B7" s="449"/>
      <c r="C7" s="449"/>
      <c r="D7" s="449"/>
    </row>
    <row r="8" spans="1:4" s="365" customFormat="1" ht="90.75" customHeight="1">
      <c r="A8" s="450" t="s">
        <v>925</v>
      </c>
      <c r="B8" s="450"/>
      <c r="C8" s="450"/>
      <c r="D8" s="450"/>
    </row>
  </sheetData>
  <mergeCells count="2">
    <mergeCell ref="A8:D8"/>
    <mergeCell ref="A7:D7"/>
  </mergeCells>
  <pageMargins left="0.7" right="0.7" top="0.75" bottom="0.75" header="0.3" footer="0.3"/>
  <pageSetup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E4BD2-0F5E-48F1-B7DB-40ECBB7D4796}">
  <dimension ref="A2:G36"/>
  <sheetViews>
    <sheetView showGridLines="0" topLeftCell="A10" zoomScaleNormal="100" workbookViewId="0">
      <selection activeCell="I36" sqref="I36"/>
    </sheetView>
  </sheetViews>
  <sheetFormatPr defaultRowHeight="15"/>
  <cols>
    <col min="1" max="1" width="13.5703125" style="3" customWidth="1"/>
    <col min="2" max="2" width="20.140625" style="3" customWidth="1"/>
    <col min="3" max="3" width="17.7109375" style="3" customWidth="1"/>
    <col min="4" max="4" width="20.28515625" style="3" customWidth="1"/>
    <col min="5" max="5" width="22.42578125" style="3" customWidth="1"/>
    <col min="6" max="6" width="25.85546875" style="3" customWidth="1"/>
  </cols>
  <sheetData>
    <row r="2" spans="1:6" s="18" customFormat="1">
      <c r="A2" s="81" t="s">
        <v>922</v>
      </c>
      <c r="B2" s="56"/>
      <c r="C2" s="56"/>
      <c r="D2" s="56"/>
      <c r="E2" s="56"/>
      <c r="F2" s="56"/>
    </row>
    <row r="3" spans="1:6" s="211" customFormat="1" ht="15.75" thickBot="1">
      <c r="A3" s="229"/>
      <c r="B3" s="229"/>
      <c r="C3" s="229"/>
      <c r="D3" s="229"/>
      <c r="E3" s="229"/>
      <c r="F3" s="229"/>
    </row>
    <row r="4" spans="1:6" s="172" customFormat="1" ht="45.75" thickBot="1">
      <c r="A4" s="78" t="s">
        <v>44</v>
      </c>
      <c r="B4" s="78" t="s">
        <v>583</v>
      </c>
      <c r="C4" s="78" t="s">
        <v>51</v>
      </c>
      <c r="D4" s="78" t="s">
        <v>584</v>
      </c>
      <c r="E4" s="78" t="s">
        <v>555</v>
      </c>
      <c r="F4" s="78" t="s">
        <v>585</v>
      </c>
    </row>
    <row r="5" spans="1:6">
      <c r="A5" s="3">
        <v>1996</v>
      </c>
      <c r="B5" s="51">
        <v>14.71523998</v>
      </c>
      <c r="C5" s="51">
        <v>1.578325738</v>
      </c>
      <c r="D5" s="51">
        <v>45.821734669999998</v>
      </c>
      <c r="E5" s="51">
        <v>58.989366029999999</v>
      </c>
      <c r="F5" s="51">
        <v>31.17052644</v>
      </c>
    </row>
    <row r="6" spans="1:6">
      <c r="A6" s="3">
        <v>1997</v>
      </c>
      <c r="B6" s="51">
        <v>19.3305665</v>
      </c>
      <c r="C6" s="51">
        <v>2.4260258860000001</v>
      </c>
      <c r="D6" s="51">
        <v>46.378667849999999</v>
      </c>
      <c r="E6" s="51">
        <v>57.563366080000002</v>
      </c>
      <c r="F6" s="51">
        <v>31.681054419999999</v>
      </c>
    </row>
    <row r="7" spans="1:6">
      <c r="A7" s="3">
        <v>1998</v>
      </c>
      <c r="B7" s="51">
        <v>19.481169829999999</v>
      </c>
      <c r="C7" s="51">
        <v>4.8551278230000001</v>
      </c>
      <c r="D7" s="51">
        <v>40.390440720000001</v>
      </c>
      <c r="E7" s="51">
        <v>59.315284689999999</v>
      </c>
      <c r="F7" s="51">
        <v>32.706300040000002</v>
      </c>
    </row>
    <row r="8" spans="1:6">
      <c r="A8" s="3">
        <v>1999</v>
      </c>
      <c r="B8" s="51">
        <v>16.364467489999999</v>
      </c>
      <c r="C8" s="51">
        <v>5.4193047419999996</v>
      </c>
      <c r="D8" s="51">
        <v>41.786321139999998</v>
      </c>
      <c r="E8" s="51">
        <v>59.421907990000001</v>
      </c>
      <c r="F8" s="51">
        <v>34.736099420000002</v>
      </c>
    </row>
    <row r="9" spans="1:6">
      <c r="A9" s="3">
        <v>2000</v>
      </c>
      <c r="B9" s="51">
        <v>16.812462799999999</v>
      </c>
      <c r="C9" s="51">
        <v>7.2531662409999997</v>
      </c>
      <c r="D9" s="51">
        <v>43.638748900000003</v>
      </c>
      <c r="E9" s="51">
        <v>57.621875060000001</v>
      </c>
      <c r="F9" s="51">
        <v>34.854199170000001</v>
      </c>
    </row>
    <row r="10" spans="1:6">
      <c r="A10" s="3">
        <v>2001</v>
      </c>
      <c r="B10" s="51">
        <v>17.247245809999999</v>
      </c>
      <c r="C10" s="51">
        <v>7.6784053370000001</v>
      </c>
      <c r="D10" s="51">
        <v>43.596529769999997</v>
      </c>
      <c r="E10" s="51">
        <v>57.870312220000002</v>
      </c>
      <c r="F10" s="51">
        <v>34.467602470000003</v>
      </c>
    </row>
    <row r="11" spans="1:6">
      <c r="A11" s="3">
        <v>2002</v>
      </c>
      <c r="B11" s="51">
        <v>15.364201489999999</v>
      </c>
      <c r="C11" s="51">
        <v>8.4985862720000007</v>
      </c>
      <c r="D11" s="51">
        <v>43.929875559999999</v>
      </c>
      <c r="E11" s="51">
        <v>57.875798029999999</v>
      </c>
      <c r="F11" s="51">
        <v>35.29397178</v>
      </c>
    </row>
    <row r="12" spans="1:6">
      <c r="A12" s="3">
        <v>2003</v>
      </c>
      <c r="B12" s="51">
        <v>15.174165609999999</v>
      </c>
      <c r="C12" s="51">
        <v>8.3144951270000007</v>
      </c>
      <c r="D12" s="51">
        <v>44.859299360000001</v>
      </c>
      <c r="E12" s="51">
        <v>58.856447789999997</v>
      </c>
      <c r="F12" s="51">
        <v>35.458575289999999</v>
      </c>
    </row>
    <row r="13" spans="1:6">
      <c r="A13" s="3">
        <v>2004</v>
      </c>
      <c r="B13" s="51">
        <v>16.474783630000001</v>
      </c>
      <c r="C13" s="51">
        <v>8.0194156099999994</v>
      </c>
      <c r="D13" s="51">
        <v>45.134893310000002</v>
      </c>
      <c r="E13" s="51">
        <v>58.999866230000002</v>
      </c>
      <c r="F13" s="51">
        <v>35.702891379999997</v>
      </c>
    </row>
    <row r="14" spans="1:6">
      <c r="A14" s="3">
        <v>2005</v>
      </c>
      <c r="B14" s="51">
        <v>17.632348199999999</v>
      </c>
      <c r="C14" s="51">
        <v>8.2120973369999994</v>
      </c>
      <c r="D14" s="51">
        <v>45.100221920000003</v>
      </c>
      <c r="E14" s="51">
        <v>59.087669990000002</v>
      </c>
      <c r="F14" s="51">
        <v>36.458255209999997</v>
      </c>
    </row>
    <row r="15" spans="1:6">
      <c r="A15" s="3">
        <v>2006</v>
      </c>
      <c r="B15" s="51">
        <v>17.881990179999999</v>
      </c>
      <c r="C15" s="51">
        <v>8.1706449229999993</v>
      </c>
      <c r="D15" s="51">
        <v>44.319732790000003</v>
      </c>
      <c r="E15" s="51">
        <v>59.115680949999998</v>
      </c>
      <c r="F15" s="51">
        <v>34.509445200000002</v>
      </c>
    </row>
    <row r="16" spans="1:6">
      <c r="A16" s="3">
        <v>2007</v>
      </c>
      <c r="B16" s="51">
        <v>18.738956649999999</v>
      </c>
      <c r="C16" s="51">
        <v>9.3301876739999994</v>
      </c>
      <c r="D16" s="51">
        <v>45.092118399999997</v>
      </c>
      <c r="E16" s="51">
        <v>59.515238539999999</v>
      </c>
      <c r="F16" s="51">
        <v>32.729736670000001</v>
      </c>
    </row>
    <row r="17" spans="1:6">
      <c r="A17" s="3">
        <v>2008</v>
      </c>
      <c r="B17" s="51">
        <v>20.34297115</v>
      </c>
      <c r="C17" s="51">
        <v>9.3775199550000004</v>
      </c>
      <c r="D17" s="51">
        <v>45.568435749999999</v>
      </c>
      <c r="E17" s="51">
        <v>59.430588489999998</v>
      </c>
      <c r="F17" s="51">
        <v>31.207645960000001</v>
      </c>
    </row>
    <row r="18" spans="1:6">
      <c r="A18" s="3">
        <v>2009</v>
      </c>
      <c r="B18" s="51">
        <v>19.27441275</v>
      </c>
      <c r="C18" s="51">
        <v>12.032497319999999</v>
      </c>
      <c r="D18" s="51">
        <v>46.637532309999997</v>
      </c>
      <c r="E18" s="51">
        <v>58.260190989999998</v>
      </c>
      <c r="F18" s="51">
        <v>28.93708784</v>
      </c>
    </row>
    <row r="19" spans="1:6">
      <c r="A19" s="3">
        <v>2010</v>
      </c>
      <c r="B19" s="51">
        <v>19.0375859</v>
      </c>
      <c r="C19" s="51">
        <v>12.27293386</v>
      </c>
      <c r="D19" s="51">
        <v>47.49448855</v>
      </c>
      <c r="E19" s="51">
        <v>56.563652949999998</v>
      </c>
      <c r="F19" s="51">
        <v>29.823463749999998</v>
      </c>
    </row>
    <row r="20" spans="1:6">
      <c r="A20" s="3">
        <v>2011</v>
      </c>
      <c r="B20" s="51">
        <v>19.06962326</v>
      </c>
      <c r="C20" s="51">
        <v>11.78600834</v>
      </c>
      <c r="D20" s="51">
        <v>48.40564483</v>
      </c>
      <c r="E20" s="51">
        <v>56.315977539999999</v>
      </c>
      <c r="F20" s="51">
        <v>28.924337250000001</v>
      </c>
    </row>
    <row r="21" spans="1:6">
      <c r="A21" s="3">
        <v>2012</v>
      </c>
      <c r="B21" s="51">
        <v>18.850642489999998</v>
      </c>
      <c r="C21" s="51">
        <v>11.88137598</v>
      </c>
      <c r="D21" s="51">
        <v>49.090839539999997</v>
      </c>
      <c r="E21" s="51">
        <v>54.115057499999999</v>
      </c>
      <c r="F21" s="51">
        <v>28.900892280000001</v>
      </c>
    </row>
    <row r="22" spans="1:6">
      <c r="A22" s="3">
        <v>2013</v>
      </c>
      <c r="B22" s="51">
        <v>18.358341509999999</v>
      </c>
      <c r="C22" s="51">
        <v>12.77244497</v>
      </c>
      <c r="D22" s="51">
        <v>49.57900609</v>
      </c>
      <c r="E22" s="51">
        <v>54.343870420000002</v>
      </c>
      <c r="F22" s="51">
        <v>29.282521630000002</v>
      </c>
    </row>
    <row r="23" spans="1:6">
      <c r="A23" s="3">
        <v>2014</v>
      </c>
      <c r="B23" s="51">
        <v>17.59435715</v>
      </c>
      <c r="C23" s="51">
        <v>13.01486854</v>
      </c>
      <c r="D23" s="51">
        <v>48.452450069999998</v>
      </c>
      <c r="E23" s="51">
        <v>54.710577000000001</v>
      </c>
      <c r="F23" s="51">
        <v>29.670076829999999</v>
      </c>
    </row>
    <row r="24" spans="1:6">
      <c r="A24" s="3">
        <v>2015</v>
      </c>
      <c r="B24" s="51">
        <v>16.734837750000001</v>
      </c>
      <c r="C24" s="51">
        <v>15.27049257</v>
      </c>
      <c r="D24" s="51">
        <v>47.432208930000002</v>
      </c>
      <c r="E24" s="51">
        <v>54.178531329999998</v>
      </c>
      <c r="F24" s="51">
        <v>28.380973139999998</v>
      </c>
    </row>
    <row r="25" spans="1:6">
      <c r="A25" s="3">
        <v>2016</v>
      </c>
      <c r="B25" s="51">
        <v>15.529823</v>
      </c>
      <c r="C25" s="51">
        <v>14.167208949999999</v>
      </c>
      <c r="D25" s="51">
        <v>47.294076220000001</v>
      </c>
      <c r="E25" s="51">
        <v>55.038778639999997</v>
      </c>
      <c r="F25" s="51">
        <v>27.812958640000002</v>
      </c>
    </row>
    <row r="26" spans="1:6">
      <c r="A26" s="3">
        <v>2017</v>
      </c>
      <c r="B26" s="51">
        <v>15.57810321</v>
      </c>
      <c r="C26" s="51">
        <v>12.956812770000001</v>
      </c>
      <c r="D26" s="51">
        <v>49.007400930000003</v>
      </c>
      <c r="E26" s="51">
        <v>55.575113000000002</v>
      </c>
      <c r="F26" s="51">
        <v>27.281246419999999</v>
      </c>
    </row>
    <row r="27" spans="1:6">
      <c r="A27" s="3">
        <v>2018</v>
      </c>
      <c r="B27" s="51">
        <v>15.22846389</v>
      </c>
      <c r="C27" s="51">
        <v>12.83046337</v>
      </c>
      <c r="D27" s="51">
        <v>49.1664873</v>
      </c>
      <c r="E27" s="51">
        <v>56.412982149999998</v>
      </c>
      <c r="F27" s="51">
        <v>26.72950883</v>
      </c>
    </row>
    <row r="28" spans="1:6">
      <c r="A28" s="3">
        <v>2019</v>
      </c>
      <c r="B28" s="51">
        <v>14.17486592</v>
      </c>
      <c r="C28" s="51">
        <v>13.39281403</v>
      </c>
      <c r="D28" s="51">
        <v>48.42628595</v>
      </c>
      <c r="E28" s="51">
        <v>55.8316242</v>
      </c>
      <c r="F28" s="51">
        <v>27.291742549999999</v>
      </c>
    </row>
    <row r="29" spans="1:6">
      <c r="A29" s="3">
        <v>2020</v>
      </c>
      <c r="B29" s="51">
        <v>13.132335579999999</v>
      </c>
      <c r="C29" s="51">
        <v>13.579257910000001</v>
      </c>
      <c r="D29" s="51">
        <v>48.198921499999997</v>
      </c>
      <c r="E29" s="51">
        <v>56.800459179999997</v>
      </c>
      <c r="F29" s="51">
        <v>26.243276770000001</v>
      </c>
    </row>
    <row r="30" spans="1:6">
      <c r="A30" s="3">
        <v>2021</v>
      </c>
      <c r="B30" s="51">
        <v>14.241925459999999</v>
      </c>
      <c r="C30" s="51">
        <v>11.78593742</v>
      </c>
      <c r="D30" s="51">
        <v>48.682740459999998</v>
      </c>
      <c r="E30" s="51">
        <v>58.390443230000002</v>
      </c>
      <c r="F30" s="51">
        <v>27.238725710000001</v>
      </c>
    </row>
    <row r="31" spans="1:6">
      <c r="A31" s="3">
        <v>2022</v>
      </c>
      <c r="B31" s="51">
        <v>15.2185074</v>
      </c>
      <c r="C31" s="51">
        <v>10.524594690000001</v>
      </c>
      <c r="D31" s="51">
        <v>47.29730284</v>
      </c>
      <c r="E31" s="51">
        <v>59.073469449999997</v>
      </c>
      <c r="F31" s="51">
        <v>27.602823870000002</v>
      </c>
    </row>
    <row r="32" spans="1:6">
      <c r="A32" s="3">
        <v>2023</v>
      </c>
      <c r="B32" s="51">
        <v>14.618785559999999</v>
      </c>
      <c r="C32" s="51">
        <v>11.25202047</v>
      </c>
      <c r="D32" s="51">
        <v>47.158771100000003</v>
      </c>
      <c r="E32" s="51">
        <v>58.744070669999999</v>
      </c>
      <c r="F32" s="51">
        <v>27.901570169999999</v>
      </c>
    </row>
    <row r="33" spans="1:7" ht="15.75" thickBot="1">
      <c r="A33" s="46">
        <v>2024</v>
      </c>
      <c r="B33" s="52">
        <v>13.840497640000001</v>
      </c>
      <c r="C33" s="52">
        <v>11.44957756</v>
      </c>
      <c r="D33" s="52">
        <v>46.873515509999997</v>
      </c>
      <c r="E33" s="52">
        <v>57.073061500000001</v>
      </c>
      <c r="F33" s="52">
        <v>27.355554919999999</v>
      </c>
    </row>
    <row r="35" spans="1:7" s="88" customFormat="1" ht="31.5" customHeight="1">
      <c r="A35" s="434" t="s">
        <v>924</v>
      </c>
      <c r="B35" s="434"/>
      <c r="C35" s="434"/>
      <c r="D35" s="434"/>
      <c r="E35" s="434"/>
      <c r="F35" s="434"/>
      <c r="G35" s="434"/>
    </row>
    <row r="36" spans="1:7" s="382" customFormat="1" ht="78" customHeight="1">
      <c r="A36" s="448" t="s">
        <v>923</v>
      </c>
      <c r="B36" s="448"/>
      <c r="C36" s="448"/>
      <c r="D36" s="448"/>
      <c r="E36" s="448"/>
      <c r="F36" s="448"/>
      <c r="G36" s="448"/>
    </row>
  </sheetData>
  <mergeCells count="2">
    <mergeCell ref="A35:G35"/>
    <mergeCell ref="A36:G36"/>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E2E42-0426-44A7-A646-12FB85EC2CDF}">
  <dimension ref="A2:K7"/>
  <sheetViews>
    <sheetView showGridLines="0" zoomScale="115" zoomScaleNormal="115" workbookViewId="0">
      <selection activeCell="C18" sqref="C18"/>
    </sheetView>
  </sheetViews>
  <sheetFormatPr defaultColWidth="9.140625" defaultRowHeight="15.75"/>
  <cols>
    <col min="1" max="1" width="9.140625" style="56"/>
    <col min="2" max="11" width="8.7109375" style="4" customWidth="1"/>
    <col min="12" max="16384" width="9.140625" style="4"/>
  </cols>
  <sheetData>
    <row r="2" spans="1:11" s="18" customFormat="1" ht="15">
      <c r="A2" s="81" t="s">
        <v>586</v>
      </c>
      <c r="B2" s="81"/>
      <c r="C2" s="56"/>
      <c r="D2" s="56"/>
      <c r="E2" s="56"/>
      <c r="F2" s="56"/>
      <c r="G2" s="56"/>
    </row>
    <row r="3" spans="1:11" s="211" customFormat="1" thickBot="1">
      <c r="A3" s="229"/>
      <c r="B3" s="229"/>
      <c r="C3" s="229"/>
      <c r="D3" s="229"/>
      <c r="E3" s="229"/>
      <c r="F3" s="229"/>
      <c r="G3" s="229"/>
      <c r="H3" s="242"/>
      <c r="I3" s="242"/>
      <c r="J3" s="242"/>
      <c r="K3" s="242"/>
    </row>
    <row r="4" spans="1:11" ht="16.5" thickBot="1">
      <c r="A4" s="396" t="s">
        <v>44</v>
      </c>
      <c r="B4" s="394">
        <v>2016</v>
      </c>
      <c r="C4" s="394">
        <v>2017</v>
      </c>
      <c r="D4" s="394">
        <v>2018</v>
      </c>
      <c r="E4" s="394">
        <v>2019</v>
      </c>
      <c r="F4" s="394">
        <v>2020</v>
      </c>
      <c r="G4" s="394">
        <v>2021</v>
      </c>
      <c r="H4" s="394">
        <v>2022</v>
      </c>
      <c r="I4" s="394">
        <v>2023</v>
      </c>
      <c r="J4" s="394">
        <v>2024</v>
      </c>
      <c r="K4" s="394">
        <v>2025</v>
      </c>
    </row>
    <row r="5" spans="1:11" ht="16.5" thickBot="1">
      <c r="A5" s="397" t="s">
        <v>587</v>
      </c>
      <c r="B5" s="395">
        <v>0.86</v>
      </c>
      <c r="C5" s="395">
        <v>2.0499999999999998</v>
      </c>
      <c r="D5" s="395">
        <v>1</v>
      </c>
      <c r="E5" s="395">
        <v>1.42</v>
      </c>
      <c r="F5" s="395">
        <v>2.2999999999999998</v>
      </c>
      <c r="G5" s="395">
        <v>2.97</v>
      </c>
      <c r="H5" s="395">
        <v>3</v>
      </c>
      <c r="I5" s="395">
        <v>5.38</v>
      </c>
      <c r="J5" s="395">
        <v>5.01</v>
      </c>
      <c r="K5" s="395">
        <v>7.65</v>
      </c>
    </row>
    <row r="7" spans="1:11">
      <c r="A7" s="56" t="s">
        <v>921</v>
      </c>
    </row>
  </sheetData>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D4CF-5A7B-43DF-A5C9-FF5B1CCA3846}">
  <dimension ref="A2:L17"/>
  <sheetViews>
    <sheetView showGridLines="0" zoomScale="115" zoomScaleNormal="115" workbookViewId="0">
      <selection activeCell="E23" sqref="E23"/>
    </sheetView>
  </sheetViews>
  <sheetFormatPr defaultColWidth="9.140625" defaultRowHeight="15.75"/>
  <cols>
    <col min="1" max="1" width="27" style="4" customWidth="1"/>
    <col min="2" max="16384" width="9.140625" style="4"/>
  </cols>
  <sheetData>
    <row r="2" spans="1:12" s="18" customFormat="1" ht="15">
      <c r="A2" s="81" t="s">
        <v>588</v>
      </c>
      <c r="B2" s="56"/>
      <c r="C2" s="56"/>
      <c r="D2" s="56"/>
    </row>
    <row r="3" spans="1:12" s="211" customFormat="1" thickBot="1">
      <c r="A3" s="229"/>
      <c r="B3" s="229"/>
      <c r="C3" s="229"/>
      <c r="D3" s="229"/>
      <c r="E3" s="242"/>
      <c r="F3" s="242"/>
      <c r="G3" s="242"/>
      <c r="H3" s="242"/>
      <c r="I3" s="242"/>
      <c r="J3" s="242"/>
      <c r="K3" s="242"/>
      <c r="L3" s="242"/>
    </row>
    <row r="4" spans="1:12" ht="16.5" thickBot="1">
      <c r="A4" s="398" t="s">
        <v>44</v>
      </c>
      <c r="B4" s="398">
        <v>2016</v>
      </c>
      <c r="C4" s="398">
        <v>2017</v>
      </c>
      <c r="D4" s="398">
        <v>2018</v>
      </c>
      <c r="E4" s="398">
        <v>2019</v>
      </c>
      <c r="F4" s="398">
        <v>2020</v>
      </c>
      <c r="G4" s="398">
        <v>2021</v>
      </c>
      <c r="H4" s="398">
        <v>2022</v>
      </c>
      <c r="I4" s="398">
        <v>2023</v>
      </c>
      <c r="J4" s="398">
        <v>2024</v>
      </c>
      <c r="K4" s="398">
        <v>2025</v>
      </c>
      <c r="L4" s="398" t="s">
        <v>181</v>
      </c>
    </row>
    <row r="5" spans="1:12" s="401" customFormat="1" ht="32.25" thickBot="1">
      <c r="A5" s="399" t="s">
        <v>589</v>
      </c>
      <c r="B5" s="400">
        <v>2305</v>
      </c>
      <c r="C5" s="400">
        <v>4474</v>
      </c>
      <c r="D5" s="400">
        <v>4501</v>
      </c>
      <c r="E5" s="400">
        <v>5556</v>
      </c>
      <c r="F5" s="400">
        <v>7841</v>
      </c>
      <c r="G5" s="400">
        <v>8768</v>
      </c>
      <c r="H5" s="400">
        <v>8302</v>
      </c>
      <c r="I5" s="400">
        <v>10687</v>
      </c>
      <c r="J5" s="400">
        <v>9752</v>
      </c>
      <c r="K5" s="400">
        <v>13057</v>
      </c>
      <c r="L5" s="400">
        <f>SUM(B5:K5)</f>
        <v>75243</v>
      </c>
    </row>
    <row r="17" spans="1:1">
      <c r="A17" s="56" t="s">
        <v>921</v>
      </c>
    </row>
  </sheetData>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FB2B-4D2D-4174-BB81-8CC83042F0C0}">
  <dimension ref="A2:A15"/>
  <sheetViews>
    <sheetView showGridLines="0" zoomScale="115" zoomScaleNormal="115" workbookViewId="0">
      <selection activeCell="C30" sqref="C30"/>
    </sheetView>
  </sheetViews>
  <sheetFormatPr defaultColWidth="10" defaultRowHeight="15.75"/>
  <cols>
    <col min="1" max="1" width="18.85546875" style="402" customWidth="1"/>
    <col min="2" max="2" width="35" style="213" customWidth="1"/>
    <col min="3" max="3" width="10" style="213"/>
    <col min="4" max="5" width="8.7109375" style="213" bestFit="1" customWidth="1"/>
    <col min="6" max="6" width="9.85546875" style="213" bestFit="1" customWidth="1"/>
    <col min="7" max="12" width="11.5703125" style="213" bestFit="1" customWidth="1"/>
    <col min="13" max="13" width="12.7109375" style="213" bestFit="1" customWidth="1"/>
    <col min="14" max="16384" width="10" style="213"/>
  </cols>
  <sheetData>
    <row r="2" spans="1:1" s="18" customFormat="1" ht="15">
      <c r="A2" s="81" t="s">
        <v>920</v>
      </c>
    </row>
    <row r="3" spans="1:1" s="211" customFormat="1" ht="15">
      <c r="A3" s="222"/>
    </row>
    <row r="15" spans="1:1" s="4" customFormat="1">
      <c r="A15" s="56" t="s">
        <v>921</v>
      </c>
    </row>
  </sheetData>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50DB-E1E7-4063-A92A-E92B4039E9AD}">
  <dimension ref="A1"/>
  <sheetViews>
    <sheetView view="pageBreakPreview" zoomScale="60" zoomScaleNormal="100" workbookViewId="0">
      <selection activeCell="G16" sqref="G16"/>
    </sheetView>
  </sheetViews>
  <sheetFormatPr defaultRowHeight="15"/>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B71B-05CA-45D5-AB6A-3D6685FF96AB}">
  <dimension ref="A2:K61"/>
  <sheetViews>
    <sheetView showGridLines="0" topLeftCell="B9" zoomScaleNormal="100" workbookViewId="0">
      <selection activeCell="S23" sqref="S23"/>
    </sheetView>
  </sheetViews>
  <sheetFormatPr defaultColWidth="9.140625" defaultRowHeight="15"/>
  <cols>
    <col min="1" max="1" width="9.140625" style="206"/>
    <col min="2" max="2" width="20.42578125" style="206" customWidth="1"/>
    <col min="3" max="3" width="19.42578125" style="206" customWidth="1"/>
    <col min="4" max="4" width="11.28515625" style="206" customWidth="1"/>
    <col min="5" max="16384" width="9.140625" style="199"/>
  </cols>
  <sheetData>
    <row r="2" spans="1:3" s="18" customFormat="1">
      <c r="A2" s="81" t="s">
        <v>919</v>
      </c>
      <c r="B2" s="56"/>
      <c r="C2" s="56"/>
    </row>
    <row r="3" spans="1:3" s="211" customFormat="1" ht="15.75" thickBot="1">
      <c r="A3" s="229"/>
      <c r="B3" s="229"/>
      <c r="C3" s="229"/>
    </row>
    <row r="4" spans="1:3" s="269" customFormat="1" ht="27" customHeight="1" thickBot="1">
      <c r="A4" s="270" t="s">
        <v>44</v>
      </c>
      <c r="B4" s="271" t="s">
        <v>785</v>
      </c>
      <c r="C4" s="271" t="s">
        <v>786</v>
      </c>
    </row>
    <row r="5" spans="1:3">
      <c r="A5" s="267">
        <v>2000</v>
      </c>
      <c r="B5" s="268">
        <v>0.27986103296279907</v>
      </c>
      <c r="C5" s="268">
        <v>0.54031819105148315</v>
      </c>
    </row>
    <row r="6" spans="1:3">
      <c r="A6" s="267">
        <v>2001</v>
      </c>
      <c r="B6" s="268">
        <v>0.27829459309577942</v>
      </c>
      <c r="C6" s="268">
        <v>0.53353375196456909</v>
      </c>
    </row>
    <row r="7" spans="1:3">
      <c r="A7" s="267">
        <v>2002</v>
      </c>
      <c r="B7" s="268">
        <v>0.27428680658340454</v>
      </c>
      <c r="C7" s="268">
        <v>0.53652596473693848</v>
      </c>
    </row>
    <row r="8" spans="1:3">
      <c r="A8" s="267">
        <v>2003</v>
      </c>
      <c r="B8" s="268">
        <v>0.26462751626968384</v>
      </c>
      <c r="C8" s="268">
        <v>0.52968013286590576</v>
      </c>
    </row>
    <row r="9" spans="1:3">
      <c r="A9" s="267">
        <v>2004</v>
      </c>
      <c r="B9" s="268">
        <v>0.248487189412117</v>
      </c>
      <c r="C9" s="268">
        <v>0.5147709846496582</v>
      </c>
    </row>
    <row r="10" spans="1:3">
      <c r="A10" s="267">
        <v>2005</v>
      </c>
      <c r="B10" s="268">
        <v>0.23222897946834564</v>
      </c>
      <c r="C10" s="268">
        <v>0.48851633071899414</v>
      </c>
    </row>
    <row r="11" spans="1:3">
      <c r="A11" s="267">
        <v>2006</v>
      </c>
      <c r="B11" s="268">
        <v>0.20212520658969879</v>
      </c>
      <c r="C11" s="268">
        <v>0.45191383361816406</v>
      </c>
    </row>
    <row r="12" spans="1:3">
      <c r="A12" s="267">
        <v>2007</v>
      </c>
      <c r="B12" s="268">
        <v>0.1869012862443924</v>
      </c>
      <c r="C12" s="268">
        <v>0.4316762387752533</v>
      </c>
    </row>
    <row r="13" spans="1:3">
      <c r="A13" s="267">
        <v>2008</v>
      </c>
      <c r="B13" s="268">
        <v>0.17487169802188873</v>
      </c>
      <c r="C13" s="268">
        <v>0.41119071841239929</v>
      </c>
    </row>
    <row r="14" spans="1:3">
      <c r="A14" s="267">
        <v>2009</v>
      </c>
      <c r="B14" s="268">
        <v>0.16923484206199646</v>
      </c>
      <c r="C14" s="268">
        <v>0.40806534886360168</v>
      </c>
    </row>
    <row r="15" spans="1:3">
      <c r="A15" s="267">
        <v>2010</v>
      </c>
      <c r="B15" s="268">
        <v>0.15299518406391144</v>
      </c>
      <c r="C15" s="268">
        <v>0.38831749558448792</v>
      </c>
    </row>
    <row r="16" spans="1:3">
      <c r="A16" s="267">
        <v>2011</v>
      </c>
      <c r="B16" s="268">
        <v>0.14024344086647034</v>
      </c>
      <c r="C16" s="268">
        <v>0.36739709973335266</v>
      </c>
    </row>
    <row r="17" spans="1:5">
      <c r="A17" s="267">
        <v>2012</v>
      </c>
      <c r="B17" s="268">
        <v>0.13316597044467926</v>
      </c>
      <c r="C17" s="268">
        <v>0.35461482405662537</v>
      </c>
    </row>
    <row r="18" spans="1:5">
      <c r="A18" s="267">
        <v>2013</v>
      </c>
      <c r="B18" s="268">
        <v>0.12511873245239258</v>
      </c>
      <c r="C18" s="268">
        <v>0.34314769506454468</v>
      </c>
    </row>
    <row r="19" spans="1:5">
      <c r="A19" s="267">
        <v>2014</v>
      </c>
      <c r="B19" s="268">
        <v>0.12004977464675903</v>
      </c>
      <c r="C19" s="268">
        <v>0.33774933218955994</v>
      </c>
    </row>
    <row r="20" spans="1:5">
      <c r="A20" s="267">
        <v>2015</v>
      </c>
      <c r="B20" s="268">
        <v>0.11101389676332474</v>
      </c>
      <c r="C20" s="268">
        <v>0.3195955753326416</v>
      </c>
    </row>
    <row r="21" spans="1:5">
      <c r="A21" s="267">
        <v>2016</v>
      </c>
      <c r="B21" s="268">
        <v>0.11174243688583374</v>
      </c>
      <c r="C21" s="268">
        <v>0.31735241413116455</v>
      </c>
    </row>
    <row r="22" spans="1:5">
      <c r="A22" s="267">
        <v>2017</v>
      </c>
      <c r="B22" s="268">
        <v>0.10931915044784546</v>
      </c>
      <c r="C22" s="268">
        <v>0.31244882941246033</v>
      </c>
    </row>
    <row r="23" spans="1:5">
      <c r="A23" s="267">
        <v>2018</v>
      </c>
      <c r="B23" s="268">
        <v>0.10743322968482971</v>
      </c>
      <c r="C23" s="268">
        <v>0.30792707204818726</v>
      </c>
    </row>
    <row r="24" spans="1:5">
      <c r="A24" s="267">
        <v>2019</v>
      </c>
      <c r="B24" s="268">
        <v>0.10722670704126358</v>
      </c>
      <c r="C24" s="268">
        <v>0.30516472458839417</v>
      </c>
    </row>
    <row r="25" spans="1:5">
      <c r="A25" s="267">
        <v>2020</v>
      </c>
      <c r="B25" s="268">
        <v>0.10369199514389038</v>
      </c>
      <c r="C25" s="268">
        <v>0.30804398655891418</v>
      </c>
    </row>
    <row r="26" spans="1:5">
      <c r="A26" s="267">
        <v>2021</v>
      </c>
      <c r="B26" s="268">
        <v>0.10909643024206161</v>
      </c>
      <c r="C26" s="268">
        <v>0.31348314881324768</v>
      </c>
    </row>
    <row r="27" spans="1:5">
      <c r="A27" s="267">
        <v>2022</v>
      </c>
      <c r="B27" s="268">
        <v>9.3229055404663086E-2</v>
      </c>
      <c r="C27" s="268">
        <v>0.28348076343536377</v>
      </c>
    </row>
    <row r="28" spans="1:5">
      <c r="A28" s="267">
        <v>2023</v>
      </c>
      <c r="B28" s="268">
        <v>8.7802544236183167E-2</v>
      </c>
      <c r="C28" s="268">
        <v>0.27236849069595337</v>
      </c>
    </row>
    <row r="29" spans="1:5" ht="15.75" thickBot="1">
      <c r="A29" s="272">
        <v>2024</v>
      </c>
      <c r="B29" s="273">
        <v>8.4273964166641235E-2</v>
      </c>
      <c r="C29" s="273">
        <v>0.26268619298934937</v>
      </c>
    </row>
    <row r="30" spans="1:5">
      <c r="A30" s="267"/>
      <c r="B30" s="268"/>
      <c r="C30" s="268"/>
    </row>
    <row r="31" spans="1:5" s="391" customFormat="1" ht="12.75" customHeight="1">
      <c r="A31" s="468" t="s">
        <v>918</v>
      </c>
      <c r="B31" s="468"/>
      <c r="C31" s="468"/>
      <c r="D31" s="468"/>
      <c r="E31" s="468"/>
    </row>
    <row r="32" spans="1:5" s="391" customFormat="1" ht="20.25" customHeight="1">
      <c r="A32" s="468"/>
      <c r="B32" s="468"/>
      <c r="C32" s="468"/>
      <c r="D32" s="468"/>
      <c r="E32" s="468"/>
    </row>
    <row r="33" spans="1:11" s="391" customFormat="1" ht="15" customHeight="1">
      <c r="A33" s="469" t="s">
        <v>917</v>
      </c>
      <c r="B33" s="468"/>
      <c r="C33" s="468"/>
      <c r="D33" s="468"/>
      <c r="E33" s="468"/>
      <c r="F33" s="470"/>
      <c r="G33" s="470"/>
      <c r="H33" s="470"/>
      <c r="I33" s="470"/>
      <c r="J33" s="470"/>
      <c r="K33" s="470"/>
    </row>
    <row r="34" spans="1:11" s="232" customFormat="1" ht="396.75" customHeight="1">
      <c r="A34" s="468"/>
      <c r="B34" s="468"/>
      <c r="C34" s="468"/>
      <c r="D34" s="468"/>
      <c r="E34" s="468"/>
      <c r="F34" s="470"/>
      <c r="G34" s="470"/>
      <c r="H34" s="470"/>
      <c r="I34" s="470"/>
      <c r="J34" s="470"/>
      <c r="K34" s="470"/>
    </row>
    <row r="35" spans="1:11" s="232" customFormat="1" ht="12.75">
      <c r="A35" s="470"/>
      <c r="B35" s="470"/>
      <c r="C35" s="470"/>
      <c r="D35" s="470"/>
      <c r="E35" s="470"/>
      <c r="F35" s="470"/>
      <c r="G35" s="470"/>
      <c r="H35" s="470"/>
      <c r="I35" s="470"/>
      <c r="J35" s="470"/>
      <c r="K35" s="470"/>
    </row>
    <row r="36" spans="1:11" s="232" customFormat="1" ht="12.75">
      <c r="A36" s="470"/>
      <c r="B36" s="470"/>
      <c r="C36" s="470"/>
      <c r="D36" s="470"/>
      <c r="E36" s="470"/>
      <c r="F36" s="470"/>
      <c r="G36" s="470"/>
      <c r="H36" s="470"/>
      <c r="I36" s="470"/>
      <c r="J36" s="470"/>
      <c r="K36" s="470"/>
    </row>
    <row r="37" spans="1:11" s="232" customFormat="1" ht="12.75">
      <c r="A37" s="470"/>
      <c r="B37" s="470"/>
      <c r="C37" s="470"/>
      <c r="D37" s="470"/>
      <c r="E37" s="470"/>
      <c r="F37" s="470"/>
      <c r="G37" s="470"/>
      <c r="H37" s="470"/>
      <c r="I37" s="470"/>
      <c r="J37" s="470"/>
      <c r="K37" s="470"/>
    </row>
    <row r="38" spans="1:11" s="232" customFormat="1" ht="12.75">
      <c r="A38" s="470"/>
      <c r="B38" s="470"/>
      <c r="C38" s="470"/>
      <c r="D38" s="470"/>
      <c r="E38" s="470"/>
      <c r="F38" s="470"/>
      <c r="G38" s="470"/>
      <c r="H38" s="470"/>
      <c r="I38" s="470"/>
      <c r="J38" s="470"/>
      <c r="K38" s="470"/>
    </row>
    <row r="39" spans="1:11" s="232" customFormat="1" ht="12.75">
      <c r="A39" s="470"/>
      <c r="B39" s="470"/>
      <c r="C39" s="470"/>
      <c r="D39" s="470"/>
      <c r="E39" s="470"/>
      <c r="F39" s="470"/>
      <c r="G39" s="470"/>
      <c r="H39" s="470"/>
      <c r="I39" s="470"/>
      <c r="J39" s="470"/>
      <c r="K39" s="470"/>
    </row>
    <row r="40" spans="1:11" s="232" customFormat="1" ht="12.75">
      <c r="A40" s="470"/>
      <c r="B40" s="470"/>
      <c r="C40" s="470"/>
      <c r="D40" s="470"/>
      <c r="E40" s="470"/>
      <c r="F40" s="470"/>
      <c r="G40" s="470"/>
      <c r="H40" s="470"/>
      <c r="I40" s="470"/>
      <c r="J40" s="470"/>
      <c r="K40" s="470"/>
    </row>
    <row r="41" spans="1:11" s="232" customFormat="1" ht="12.75">
      <c r="A41" s="470"/>
      <c r="B41" s="470"/>
      <c r="C41" s="470"/>
      <c r="D41" s="470"/>
      <c r="E41" s="470"/>
      <c r="F41" s="470"/>
      <c r="G41" s="470"/>
      <c r="H41" s="470"/>
      <c r="I41" s="470"/>
      <c r="J41" s="470"/>
      <c r="K41" s="470"/>
    </row>
    <row r="42" spans="1:11" s="232" customFormat="1" ht="12.75">
      <c r="A42" s="470"/>
      <c r="B42" s="470"/>
      <c r="C42" s="470"/>
      <c r="D42" s="470"/>
      <c r="E42" s="470"/>
      <c r="F42" s="470"/>
      <c r="G42" s="470"/>
      <c r="H42" s="470"/>
      <c r="I42" s="470"/>
      <c r="J42" s="470"/>
      <c r="K42" s="470"/>
    </row>
    <row r="43" spans="1:11" s="232" customFormat="1" ht="12.75">
      <c r="A43" s="470"/>
      <c r="B43" s="470"/>
      <c r="C43" s="470"/>
      <c r="D43" s="470"/>
      <c r="E43" s="470"/>
      <c r="F43" s="470"/>
      <c r="G43" s="470"/>
      <c r="H43" s="470"/>
      <c r="I43" s="470"/>
      <c r="J43" s="470"/>
      <c r="K43" s="470"/>
    </row>
    <row r="44" spans="1:11" s="232" customFormat="1" ht="12.75">
      <c r="A44" s="470"/>
      <c r="B44" s="470"/>
      <c r="C44" s="470"/>
      <c r="D44" s="470"/>
      <c r="E44" s="470"/>
      <c r="F44" s="470"/>
      <c r="G44" s="470"/>
      <c r="H44" s="470"/>
      <c r="I44" s="470"/>
      <c r="J44" s="470"/>
      <c r="K44" s="470"/>
    </row>
    <row r="45" spans="1:11" s="232" customFormat="1" ht="12.75">
      <c r="A45" s="470"/>
      <c r="B45" s="470"/>
      <c r="C45" s="470"/>
      <c r="D45" s="470"/>
      <c r="E45" s="470"/>
      <c r="F45" s="470"/>
      <c r="G45" s="470"/>
      <c r="H45" s="470"/>
      <c r="I45" s="470"/>
      <c r="J45" s="470"/>
      <c r="K45" s="470"/>
    </row>
    <row r="46" spans="1:11" s="232" customFormat="1" ht="12.75">
      <c r="A46" s="470"/>
      <c r="B46" s="470"/>
      <c r="C46" s="470"/>
      <c r="D46" s="470"/>
      <c r="E46" s="470"/>
      <c r="F46" s="470"/>
      <c r="G46" s="470"/>
      <c r="H46" s="470"/>
      <c r="I46" s="470"/>
      <c r="J46" s="470"/>
      <c r="K46" s="470"/>
    </row>
    <row r="47" spans="1:11" s="232" customFormat="1" ht="12.75">
      <c r="A47" s="470"/>
      <c r="B47" s="470"/>
      <c r="C47" s="470"/>
      <c r="D47" s="470"/>
      <c r="E47" s="470"/>
      <c r="F47" s="470"/>
      <c r="G47" s="470"/>
      <c r="H47" s="470"/>
      <c r="I47" s="470"/>
      <c r="J47" s="470"/>
      <c r="K47" s="470"/>
    </row>
    <row r="48" spans="1:11" s="232" customFormat="1" ht="12.75">
      <c r="A48" s="470"/>
      <c r="B48" s="470"/>
      <c r="C48" s="470"/>
      <c r="D48" s="470"/>
      <c r="E48" s="470"/>
      <c r="F48" s="470"/>
      <c r="G48" s="470"/>
      <c r="H48" s="470"/>
      <c r="I48" s="470"/>
      <c r="J48" s="470"/>
      <c r="K48" s="470"/>
    </row>
    <row r="49" spans="1:11" s="232" customFormat="1" ht="12.75">
      <c r="A49" s="470"/>
      <c r="B49" s="470"/>
      <c r="C49" s="470"/>
      <c r="D49" s="470"/>
      <c r="E49" s="470"/>
      <c r="F49" s="470"/>
      <c r="G49" s="470"/>
      <c r="H49" s="470"/>
      <c r="I49" s="470"/>
      <c r="J49" s="470"/>
      <c r="K49" s="470"/>
    </row>
    <row r="50" spans="1:11" s="232" customFormat="1" ht="12.75">
      <c r="A50" s="470"/>
      <c r="B50" s="470"/>
      <c r="C50" s="470"/>
      <c r="D50" s="470"/>
      <c r="E50" s="470"/>
      <c r="F50" s="470"/>
      <c r="G50" s="470"/>
      <c r="H50" s="470"/>
      <c r="I50" s="470"/>
      <c r="J50" s="470"/>
      <c r="K50" s="470"/>
    </row>
    <row r="51" spans="1:11" s="232" customFormat="1" ht="12.75">
      <c r="A51" s="470"/>
      <c r="B51" s="470"/>
      <c r="C51" s="470"/>
      <c r="D51" s="470"/>
      <c r="E51" s="470"/>
      <c r="F51" s="470"/>
      <c r="G51" s="470"/>
      <c r="H51" s="470"/>
      <c r="I51" s="470"/>
      <c r="J51" s="470"/>
      <c r="K51" s="470"/>
    </row>
    <row r="52" spans="1:11" s="232" customFormat="1" ht="12.75">
      <c r="A52" s="470"/>
      <c r="B52" s="470"/>
      <c r="C52" s="470"/>
      <c r="D52" s="470"/>
      <c r="E52" s="470"/>
      <c r="F52" s="470"/>
      <c r="G52" s="470"/>
      <c r="H52" s="470"/>
      <c r="I52" s="470"/>
      <c r="J52" s="470"/>
      <c r="K52" s="470"/>
    </row>
    <row r="53" spans="1:11" s="232" customFormat="1" ht="12.75">
      <c r="A53" s="470"/>
      <c r="B53" s="470"/>
      <c r="C53" s="470"/>
      <c r="D53" s="470"/>
      <c r="E53" s="470"/>
      <c r="F53" s="470"/>
      <c r="G53" s="470"/>
      <c r="H53" s="470"/>
      <c r="I53" s="470"/>
      <c r="J53" s="470"/>
      <c r="K53" s="470"/>
    </row>
    <row r="54" spans="1:11" s="232" customFormat="1" ht="12.75">
      <c r="A54" s="470"/>
      <c r="B54" s="470"/>
      <c r="C54" s="470"/>
      <c r="D54" s="470"/>
      <c r="E54" s="470"/>
      <c r="F54" s="470"/>
      <c r="G54" s="470"/>
      <c r="H54" s="470"/>
      <c r="I54" s="470"/>
      <c r="J54" s="470"/>
      <c r="K54" s="470"/>
    </row>
    <row r="55" spans="1:11" s="232" customFormat="1" ht="12.75">
      <c r="A55" s="470"/>
      <c r="B55" s="470"/>
      <c r="C55" s="470"/>
      <c r="D55" s="470"/>
      <c r="E55" s="470"/>
      <c r="F55" s="470"/>
      <c r="G55" s="470"/>
      <c r="H55" s="470"/>
      <c r="I55" s="470"/>
      <c r="J55" s="470"/>
      <c r="K55" s="470"/>
    </row>
    <row r="56" spans="1:11" s="232" customFormat="1" ht="12.75">
      <c r="A56" s="470"/>
      <c r="B56" s="470"/>
      <c r="C56" s="470"/>
      <c r="D56" s="470"/>
      <c r="E56" s="470"/>
      <c r="F56" s="470"/>
      <c r="G56" s="470"/>
      <c r="H56" s="470"/>
      <c r="I56" s="470"/>
      <c r="J56" s="470"/>
      <c r="K56" s="470"/>
    </row>
    <row r="57" spans="1:11" s="232" customFormat="1" ht="12.75">
      <c r="A57" s="470"/>
      <c r="B57" s="470"/>
      <c r="C57" s="470"/>
      <c r="D57" s="470"/>
      <c r="E57" s="470"/>
      <c r="F57" s="470"/>
      <c r="G57" s="470"/>
      <c r="H57" s="470"/>
      <c r="I57" s="470"/>
      <c r="J57" s="470"/>
      <c r="K57" s="470"/>
    </row>
    <row r="58" spans="1:11" s="232" customFormat="1" ht="12.75">
      <c r="A58" s="470"/>
      <c r="B58" s="470"/>
      <c r="C58" s="470"/>
      <c r="D58" s="470"/>
      <c r="E58" s="470"/>
      <c r="F58" s="470"/>
      <c r="G58" s="470"/>
      <c r="H58" s="470"/>
      <c r="I58" s="470"/>
      <c r="J58" s="470"/>
      <c r="K58" s="470"/>
    </row>
    <row r="59" spans="1:11" s="232" customFormat="1" ht="12.75">
      <c r="A59" s="470"/>
      <c r="B59" s="470"/>
      <c r="C59" s="470"/>
      <c r="D59" s="470"/>
      <c r="E59" s="470"/>
      <c r="F59" s="470"/>
      <c r="G59" s="470"/>
      <c r="H59" s="470"/>
      <c r="I59" s="470"/>
      <c r="J59" s="470"/>
      <c r="K59" s="470"/>
    </row>
    <row r="60" spans="1:11" s="232" customFormat="1" ht="12.75">
      <c r="A60" s="470"/>
      <c r="B60" s="470"/>
      <c r="C60" s="470"/>
      <c r="D60" s="470"/>
      <c r="E60" s="470"/>
      <c r="F60" s="470"/>
      <c r="G60" s="470"/>
      <c r="H60" s="470"/>
      <c r="I60" s="470"/>
      <c r="J60" s="470"/>
      <c r="K60" s="470"/>
    </row>
    <row r="61" spans="1:11" s="232" customFormat="1" ht="12.75">
      <c r="A61" s="470"/>
      <c r="B61" s="470"/>
      <c r="C61" s="470"/>
      <c r="D61" s="470"/>
      <c r="E61" s="470"/>
      <c r="F61" s="470"/>
      <c r="G61" s="470"/>
      <c r="H61" s="470"/>
      <c r="I61" s="470"/>
      <c r="J61" s="470"/>
      <c r="K61" s="367"/>
    </row>
  </sheetData>
  <mergeCells count="45">
    <mergeCell ref="A59:E60"/>
    <mergeCell ref="F59:J60"/>
    <mergeCell ref="K59:K60"/>
    <mergeCell ref="A61:E61"/>
    <mergeCell ref="F61:J61"/>
    <mergeCell ref="A55:E56"/>
    <mergeCell ref="F55:J56"/>
    <mergeCell ref="K55:K56"/>
    <mergeCell ref="A57:E58"/>
    <mergeCell ref="F57:J58"/>
    <mergeCell ref="K57:K58"/>
    <mergeCell ref="A51:E52"/>
    <mergeCell ref="F51:J52"/>
    <mergeCell ref="K51:K52"/>
    <mergeCell ref="A53:E54"/>
    <mergeCell ref="F53:J54"/>
    <mergeCell ref="K53:K54"/>
    <mergeCell ref="A47:E48"/>
    <mergeCell ref="F47:J48"/>
    <mergeCell ref="K47:K48"/>
    <mergeCell ref="A49:E50"/>
    <mergeCell ref="F49:J50"/>
    <mergeCell ref="K49:K50"/>
    <mergeCell ref="A43:E44"/>
    <mergeCell ref="F43:J44"/>
    <mergeCell ref="K43:K44"/>
    <mergeCell ref="A45:E46"/>
    <mergeCell ref="F45:J46"/>
    <mergeCell ref="K45:K46"/>
    <mergeCell ref="K37:K38"/>
    <mergeCell ref="A39:E40"/>
    <mergeCell ref="F39:J40"/>
    <mergeCell ref="K39:K40"/>
    <mergeCell ref="A41:E42"/>
    <mergeCell ref="F41:J42"/>
    <mergeCell ref="K41:K42"/>
    <mergeCell ref="A37:E38"/>
    <mergeCell ref="F37:J38"/>
    <mergeCell ref="A31:E32"/>
    <mergeCell ref="A33:E34"/>
    <mergeCell ref="F33:J34"/>
    <mergeCell ref="K33:K34"/>
    <mergeCell ref="A35:E36"/>
    <mergeCell ref="F35:J36"/>
    <mergeCell ref="K35:K36"/>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813C-BDC2-4AA6-8903-FC5772EEADEA}">
  <dimension ref="A2:E12"/>
  <sheetViews>
    <sheetView showGridLines="0" zoomScaleNormal="100" workbookViewId="0">
      <selection activeCell="B19" sqref="B19"/>
    </sheetView>
  </sheetViews>
  <sheetFormatPr defaultRowHeight="15"/>
  <cols>
    <col min="1" max="1" width="18.140625" style="3" customWidth="1"/>
    <col min="2" max="2" width="39.42578125" style="3" customWidth="1"/>
    <col min="3" max="5" width="9.140625" style="3"/>
  </cols>
  <sheetData>
    <row r="2" spans="1:4" s="18" customFormat="1">
      <c r="A2" s="81" t="s">
        <v>915</v>
      </c>
      <c r="B2" s="56"/>
      <c r="C2" s="56"/>
      <c r="D2" s="56"/>
    </row>
    <row r="3" spans="1:4" s="211" customFormat="1" ht="15.75" thickBot="1">
      <c r="A3" s="229"/>
      <c r="B3" s="229"/>
      <c r="C3" s="222"/>
      <c r="D3" s="222"/>
    </row>
    <row r="4" spans="1:4" ht="51.75" customHeight="1" thickBot="1">
      <c r="A4" s="274" t="s">
        <v>914</v>
      </c>
      <c r="B4" s="78" t="s">
        <v>590</v>
      </c>
    </row>
    <row r="5" spans="1:4" s="6" customFormat="1">
      <c r="A5" s="49" t="s">
        <v>181</v>
      </c>
      <c r="B5" s="275">
        <v>33</v>
      </c>
      <c r="C5" s="49"/>
      <c r="D5" s="49"/>
    </row>
    <row r="6" spans="1:4">
      <c r="A6" s="3" t="s">
        <v>591</v>
      </c>
      <c r="B6" s="276">
        <v>48</v>
      </c>
    </row>
    <row r="7" spans="1:4">
      <c r="A7" s="3" t="s">
        <v>592</v>
      </c>
      <c r="B7" s="276">
        <v>47</v>
      </c>
    </row>
    <row r="8" spans="1:4">
      <c r="A8" s="3" t="s">
        <v>593</v>
      </c>
      <c r="B8" s="277">
        <v>44</v>
      </c>
    </row>
    <row r="9" spans="1:4">
      <c r="A9" s="3" t="s">
        <v>451</v>
      </c>
      <c r="B9" s="276">
        <v>34</v>
      </c>
    </row>
    <row r="10" spans="1:4" ht="15.75" thickBot="1">
      <c r="A10" s="46" t="s">
        <v>594</v>
      </c>
      <c r="B10" s="278">
        <v>24</v>
      </c>
    </row>
    <row r="11" spans="1:4" s="199" customFormat="1">
      <c r="A11" s="267"/>
      <c r="B11" s="268"/>
      <c r="C11" s="268"/>
      <c r="D11" s="206"/>
    </row>
    <row r="12" spans="1:4" s="88" customFormat="1" ht="63.75" customHeight="1">
      <c r="A12" s="428" t="s">
        <v>916</v>
      </c>
      <c r="B12" s="428"/>
      <c r="C12" s="428"/>
      <c r="D12" s="428"/>
    </row>
  </sheetData>
  <mergeCells count="1">
    <mergeCell ref="A12:D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6E74-B17C-4E57-8A93-CA24D66F7F5A}">
  <dimension ref="A2:F12"/>
  <sheetViews>
    <sheetView showGridLines="0" topLeftCell="A5" zoomScale="115" zoomScaleNormal="115" workbookViewId="0">
      <selection activeCell="D16" sqref="D16"/>
    </sheetView>
  </sheetViews>
  <sheetFormatPr defaultColWidth="9.140625" defaultRowHeight="15.75"/>
  <cols>
    <col min="1" max="1" width="18.85546875" style="4" customWidth="1"/>
    <col min="2" max="2" width="23.42578125" style="4" customWidth="1"/>
    <col min="3" max="3" width="21.5703125" style="4" customWidth="1"/>
    <col min="4" max="16384" width="9.140625" style="4"/>
  </cols>
  <sheetData>
    <row r="2" spans="1:6">
      <c r="A2" s="42" t="s">
        <v>66</v>
      </c>
      <c r="B2" s="55"/>
      <c r="C2" s="55"/>
      <c r="D2" s="56"/>
      <c r="E2" s="13"/>
      <c r="F2" s="13"/>
    </row>
    <row r="3" spans="1:6" ht="16.5" thickBot="1">
      <c r="A3" s="42"/>
      <c r="B3" s="55"/>
      <c r="C3" s="55"/>
      <c r="D3" s="56"/>
      <c r="E3" s="13"/>
      <c r="F3" s="13"/>
    </row>
    <row r="4" spans="1:6" ht="36" customHeight="1" thickBot="1">
      <c r="A4" s="45" t="s">
        <v>67</v>
      </c>
      <c r="B4" s="45" t="s">
        <v>68</v>
      </c>
      <c r="C4" s="45" t="s">
        <v>69</v>
      </c>
      <c r="D4" s="3"/>
      <c r="E4" s="3"/>
      <c r="F4" s="13"/>
    </row>
    <row r="5" spans="1:6">
      <c r="A5" s="15" t="s">
        <v>59</v>
      </c>
      <c r="B5" s="59">
        <v>696.31409129616168</v>
      </c>
      <c r="C5" s="59">
        <v>985.44464496371131</v>
      </c>
      <c r="D5" s="56"/>
      <c r="E5" s="13"/>
      <c r="F5" s="13"/>
    </row>
    <row r="6" spans="1:6">
      <c r="A6" s="15" t="s">
        <v>62</v>
      </c>
      <c r="B6" s="59">
        <v>396.71681574716456</v>
      </c>
      <c r="C6" s="59">
        <v>618.03883786516053</v>
      </c>
      <c r="D6" s="56"/>
      <c r="E6" s="13"/>
      <c r="F6" s="13"/>
    </row>
    <row r="7" spans="1:6">
      <c r="A7" s="15" t="s">
        <v>64</v>
      </c>
      <c r="B7" s="59">
        <v>135.73126848677754</v>
      </c>
      <c r="C7" s="59">
        <v>219.94073458391665</v>
      </c>
      <c r="D7" s="56"/>
      <c r="E7" s="13"/>
      <c r="F7" s="13"/>
    </row>
    <row r="8" spans="1:6">
      <c r="A8" s="15" t="s">
        <v>70</v>
      </c>
      <c r="B8" s="59">
        <v>200.25610663081702</v>
      </c>
      <c r="C8" s="59">
        <v>306.31890565900238</v>
      </c>
      <c r="D8" s="56"/>
      <c r="E8" s="13"/>
      <c r="F8" s="13"/>
    </row>
    <row r="9" spans="1:6" ht="16.5" thickBot="1">
      <c r="A9" s="57" t="s">
        <v>58</v>
      </c>
      <c r="B9" s="60">
        <v>67.868518400052949</v>
      </c>
      <c r="C9" s="60">
        <v>121.08626455006166</v>
      </c>
      <c r="D9" s="56"/>
      <c r="E9" s="13"/>
      <c r="F9" s="13"/>
    </row>
    <row r="10" spans="1:6">
      <c r="A10" s="13"/>
      <c r="B10" s="13"/>
      <c r="C10" s="13"/>
      <c r="D10" s="13"/>
      <c r="E10" s="13"/>
      <c r="F10" s="13"/>
    </row>
    <row r="11" spans="1:6" s="58" customFormat="1" ht="29.25" customHeight="1">
      <c r="A11" s="430" t="s">
        <v>767</v>
      </c>
      <c r="B11" s="430"/>
      <c r="C11" s="430"/>
      <c r="D11" s="430"/>
      <c r="E11" s="430"/>
      <c r="F11" s="430"/>
    </row>
    <row r="12" spans="1:6" s="58" customFormat="1" ht="77.25" customHeight="1">
      <c r="A12" s="430" t="s">
        <v>768</v>
      </c>
      <c r="B12" s="430"/>
      <c r="C12" s="430"/>
      <c r="D12" s="430"/>
      <c r="E12" s="430"/>
      <c r="F12" s="430"/>
    </row>
  </sheetData>
  <mergeCells count="2">
    <mergeCell ref="A11:F11"/>
    <mergeCell ref="A12:F12"/>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99F7-537A-4141-BDC7-DAEBBA0358D2}">
  <dimension ref="A2:K37"/>
  <sheetViews>
    <sheetView showGridLines="0" topLeftCell="A6" zoomScaleNormal="100" workbookViewId="0">
      <selection activeCell="F28" sqref="F28"/>
    </sheetView>
  </sheetViews>
  <sheetFormatPr defaultRowHeight="15"/>
  <cols>
    <col min="1" max="1" width="8.7109375" style="3" customWidth="1"/>
    <col min="2" max="2" width="12.85546875" style="3" customWidth="1"/>
    <col min="3" max="3" width="16.7109375" style="3" customWidth="1"/>
    <col min="4" max="4" width="14.140625" style="3" customWidth="1"/>
    <col min="5" max="11" width="9.140625" style="3"/>
  </cols>
  <sheetData>
    <row r="2" spans="1:4" s="18" customFormat="1">
      <c r="A2" s="81" t="s">
        <v>912</v>
      </c>
      <c r="B2" s="56"/>
      <c r="C2" s="56"/>
      <c r="D2" s="56"/>
    </row>
    <row r="3" spans="1:4" s="211" customFormat="1" ht="15.75" thickBot="1">
      <c r="A3" s="229"/>
      <c r="B3" s="229"/>
      <c r="C3" s="229"/>
      <c r="D3" s="229"/>
    </row>
    <row r="4" spans="1:4" s="280" customFormat="1" ht="28.5" customHeight="1" thickBot="1">
      <c r="A4" s="93" t="s">
        <v>44</v>
      </c>
      <c r="B4" s="93" t="s">
        <v>181</v>
      </c>
      <c r="C4" s="93" t="s">
        <v>450</v>
      </c>
      <c r="D4" s="93" t="s">
        <v>451</v>
      </c>
    </row>
    <row r="5" spans="1:4">
      <c r="A5" s="3">
        <v>1995</v>
      </c>
      <c r="B5" s="178">
        <v>0.23969950000000001</v>
      </c>
      <c r="C5" s="178">
        <v>0.1799637</v>
      </c>
      <c r="D5" s="178">
        <v>0.29640759999999999</v>
      </c>
    </row>
    <row r="6" spans="1:4">
      <c r="A6" s="3">
        <v>1996</v>
      </c>
      <c r="B6" s="178">
        <v>0.2399521</v>
      </c>
      <c r="C6" s="178">
        <v>0.17981659999999999</v>
      </c>
      <c r="D6" s="178">
        <v>0.29261379999999998</v>
      </c>
    </row>
    <row r="7" spans="1:4">
      <c r="A7" s="3">
        <v>1997</v>
      </c>
      <c r="B7" s="178">
        <v>0.25408979999999998</v>
      </c>
      <c r="C7" s="178">
        <v>0.19646479999999999</v>
      </c>
      <c r="D7" s="178">
        <v>0.31088159999999998</v>
      </c>
    </row>
    <row r="8" spans="1:4">
      <c r="A8" s="3">
        <v>1998</v>
      </c>
      <c r="B8" s="178">
        <v>0.25780750000000002</v>
      </c>
      <c r="C8" s="178">
        <v>0.1995228</v>
      </c>
      <c r="D8" s="178">
        <v>0.31467729999999999</v>
      </c>
    </row>
    <row r="9" spans="1:4">
      <c r="A9" s="3">
        <v>1999</v>
      </c>
      <c r="B9" s="178">
        <v>0.2593278</v>
      </c>
      <c r="C9" s="178">
        <v>0.2003568</v>
      </c>
      <c r="D9" s="178">
        <v>0.31653890000000001</v>
      </c>
    </row>
    <row r="10" spans="1:4">
      <c r="A10" s="3">
        <v>2000</v>
      </c>
      <c r="B10" s="178">
        <v>0.25987589999999999</v>
      </c>
      <c r="C10" s="178">
        <v>0.2036249</v>
      </c>
      <c r="D10" s="178">
        <v>0.31304569999999998</v>
      </c>
    </row>
    <row r="11" spans="1:4">
      <c r="A11" s="3">
        <v>2001</v>
      </c>
      <c r="B11" s="178">
        <v>0.2553647</v>
      </c>
      <c r="C11" s="178">
        <v>0.1883512</v>
      </c>
      <c r="D11" s="178">
        <v>0.2955393</v>
      </c>
    </row>
    <row r="12" spans="1:4">
      <c r="A12" s="3">
        <v>2002</v>
      </c>
      <c r="B12" s="178">
        <v>0.26704620000000001</v>
      </c>
      <c r="C12" s="178">
        <v>0.2047621</v>
      </c>
      <c r="D12" s="178">
        <v>0.30856549999999999</v>
      </c>
    </row>
    <row r="13" spans="1:4">
      <c r="A13" s="3">
        <v>2003</v>
      </c>
      <c r="B13" s="178">
        <v>0.27202759999999998</v>
      </c>
      <c r="C13" s="178">
        <v>0.2137445</v>
      </c>
      <c r="D13" s="178">
        <v>0.3202991</v>
      </c>
    </row>
    <row r="14" spans="1:4">
      <c r="A14" s="3">
        <v>2004</v>
      </c>
      <c r="B14" s="178">
        <v>0.2642776</v>
      </c>
      <c r="C14" s="178">
        <v>0.19939209999999999</v>
      </c>
      <c r="D14" s="178">
        <v>0.32434570000000001</v>
      </c>
    </row>
    <row r="15" spans="1:4">
      <c r="A15" s="3">
        <v>2005</v>
      </c>
      <c r="B15" s="178">
        <v>0.25367580000000001</v>
      </c>
      <c r="C15" s="178">
        <v>0.19216549999999999</v>
      </c>
      <c r="D15" s="178">
        <v>0.31590119999999999</v>
      </c>
    </row>
    <row r="16" spans="1:4">
      <c r="A16" s="3">
        <v>2006</v>
      </c>
      <c r="B16" s="178">
        <v>0.25470199999999998</v>
      </c>
      <c r="C16" s="178">
        <v>0.1906294</v>
      </c>
      <c r="D16" s="178">
        <v>0.31853219999999999</v>
      </c>
    </row>
    <row r="17" spans="1:4">
      <c r="A17" s="3">
        <v>2007</v>
      </c>
      <c r="B17" s="178">
        <v>0.23149839999999999</v>
      </c>
      <c r="C17" s="178">
        <v>0.16893150000000001</v>
      </c>
      <c r="D17" s="178">
        <v>0.29580230000000002</v>
      </c>
    </row>
    <row r="18" spans="1:4">
      <c r="A18" s="3">
        <v>2008</v>
      </c>
      <c r="B18" s="177">
        <v>0.2083238</v>
      </c>
      <c r="C18" s="177">
        <v>0.14898700000000001</v>
      </c>
      <c r="D18" s="177">
        <v>0.26876119999999998</v>
      </c>
    </row>
    <row r="19" spans="1:4">
      <c r="A19" s="3">
        <v>2009</v>
      </c>
      <c r="B19" s="177">
        <v>0.20531540000000001</v>
      </c>
      <c r="C19" s="177">
        <v>0.14673820000000001</v>
      </c>
      <c r="D19" s="177">
        <v>0.26118340000000001</v>
      </c>
    </row>
    <row r="20" spans="1:4">
      <c r="A20" s="3">
        <v>2010</v>
      </c>
      <c r="B20" s="177">
        <v>0.2012186</v>
      </c>
      <c r="C20" s="177">
        <v>0.14818600000000001</v>
      </c>
      <c r="D20" s="177">
        <v>0.25139620000000001</v>
      </c>
    </row>
    <row r="21" spans="1:4">
      <c r="A21" s="3">
        <v>2011</v>
      </c>
      <c r="B21" s="177">
        <v>0.19316659999999999</v>
      </c>
      <c r="C21" s="177">
        <v>0.13316939999999999</v>
      </c>
      <c r="D21" s="177">
        <v>0.24896489999999999</v>
      </c>
    </row>
    <row r="22" spans="1:4">
      <c r="A22" s="3">
        <v>2012</v>
      </c>
      <c r="B22" s="177">
        <v>0.1955374</v>
      </c>
      <c r="C22" s="177">
        <v>0.14053209999999999</v>
      </c>
      <c r="D22" s="177">
        <v>0.25069130000000001</v>
      </c>
    </row>
    <row r="23" spans="1:4">
      <c r="A23" s="3">
        <v>2013</v>
      </c>
      <c r="B23" s="177">
        <v>0.18336269999999999</v>
      </c>
      <c r="C23" s="177">
        <v>0.1318192</v>
      </c>
      <c r="D23" s="177">
        <v>0.23575599999999999</v>
      </c>
    </row>
    <row r="24" spans="1:4">
      <c r="A24" s="3">
        <v>2014</v>
      </c>
      <c r="B24" s="177">
        <v>0.18038689999999999</v>
      </c>
      <c r="C24" s="177">
        <v>0.1288704</v>
      </c>
      <c r="D24" s="177">
        <v>0.2329252</v>
      </c>
    </row>
    <row r="25" spans="1:4">
      <c r="A25" s="3">
        <v>2015</v>
      </c>
      <c r="B25" s="177">
        <v>0.17782590000000001</v>
      </c>
      <c r="C25" s="177">
        <v>0.12609319999999999</v>
      </c>
      <c r="D25" s="177">
        <v>0.2308106</v>
      </c>
    </row>
    <row r="26" spans="1:4">
      <c r="A26" s="3">
        <v>2016</v>
      </c>
      <c r="B26" s="177">
        <v>0.17770069999999999</v>
      </c>
      <c r="C26" s="177">
        <v>0.1241177</v>
      </c>
      <c r="D26" s="177">
        <v>0.23127300000000001</v>
      </c>
    </row>
    <row r="27" spans="1:4">
      <c r="A27" s="3">
        <v>2017</v>
      </c>
      <c r="B27" s="177">
        <v>0.17754159999999999</v>
      </c>
      <c r="C27" s="177">
        <v>0.12420829999999999</v>
      </c>
      <c r="D27" s="177">
        <v>0.22953109999999999</v>
      </c>
    </row>
    <row r="28" spans="1:4">
      <c r="A28" s="3">
        <v>2018</v>
      </c>
      <c r="B28" s="177">
        <v>0.1783023</v>
      </c>
      <c r="C28" s="177">
        <v>0.12357659999999999</v>
      </c>
      <c r="D28" s="177">
        <v>0.23030809999999999</v>
      </c>
    </row>
    <row r="29" spans="1:4">
      <c r="A29" s="3">
        <v>2019</v>
      </c>
      <c r="B29" s="177">
        <v>0.1620404</v>
      </c>
      <c r="C29" s="177">
        <v>0.11402</v>
      </c>
      <c r="D29" s="177">
        <v>0.2005691</v>
      </c>
    </row>
    <row r="30" spans="1:4">
      <c r="A30" s="3">
        <v>2020</v>
      </c>
      <c r="B30" s="177">
        <v>0.18144370000000001</v>
      </c>
      <c r="C30" s="177">
        <v>0.13098080000000001</v>
      </c>
      <c r="D30" s="177">
        <v>0.21800539999999999</v>
      </c>
    </row>
    <row r="31" spans="1:4">
      <c r="A31" s="3">
        <v>2021</v>
      </c>
      <c r="B31" s="177">
        <v>0.1740255</v>
      </c>
      <c r="C31" s="177">
        <v>0.1232524</v>
      </c>
      <c r="D31" s="177">
        <v>0.2148468</v>
      </c>
    </row>
    <row r="32" spans="1:4">
      <c r="A32" s="3">
        <v>2022</v>
      </c>
      <c r="B32" s="177">
        <v>0.15926799999999999</v>
      </c>
      <c r="C32" s="177">
        <v>0.11302189999999999</v>
      </c>
      <c r="D32" s="177">
        <v>0.19876489999999999</v>
      </c>
    </row>
    <row r="33" spans="1:4">
      <c r="A33" s="3">
        <v>2023</v>
      </c>
      <c r="B33" s="177">
        <v>0.157387</v>
      </c>
      <c r="C33" s="177">
        <v>0.10842930000000001</v>
      </c>
      <c r="D33" s="177">
        <v>0.18673110000000001</v>
      </c>
    </row>
    <row r="34" spans="1:4" ht="15.75" thickBot="1">
      <c r="A34" s="46">
        <v>2024</v>
      </c>
      <c r="B34" s="179">
        <v>0.1558187</v>
      </c>
      <c r="C34" s="179">
        <v>0.10343189999999999</v>
      </c>
      <c r="D34" s="179">
        <v>0.17670659999999999</v>
      </c>
    </row>
    <row r="35" spans="1:4">
      <c r="B35" s="177"/>
      <c r="C35" s="177"/>
      <c r="D35" s="177"/>
    </row>
    <row r="36" spans="1:4" s="3" customFormat="1">
      <c r="A36" s="15" t="s">
        <v>868</v>
      </c>
      <c r="B36" s="15"/>
      <c r="C36" s="15"/>
    </row>
    <row r="37" spans="1:4" s="3" customFormat="1">
      <c r="A37" s="15" t="s">
        <v>913</v>
      </c>
      <c r="B37" s="15"/>
      <c r="C37" s="15"/>
    </row>
  </sheetData>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30A93-23F1-4061-8FC3-DEFA504AE75D}">
  <dimension ref="A2:H34"/>
  <sheetViews>
    <sheetView showGridLines="0" topLeftCell="A14" zoomScale="115" zoomScaleNormal="115" workbookViewId="0">
      <selection activeCell="A31" sqref="A31:H33"/>
    </sheetView>
  </sheetViews>
  <sheetFormatPr defaultRowHeight="15"/>
  <cols>
    <col min="1" max="1" width="9.140625" style="3"/>
    <col min="2" max="2" width="16.28515625" style="51" customWidth="1"/>
    <col min="3" max="3" width="19" style="3" customWidth="1"/>
    <col min="7" max="7" width="17.28515625" customWidth="1"/>
  </cols>
  <sheetData>
    <row r="2" spans="1:3" s="18" customFormat="1">
      <c r="A2" s="81" t="s">
        <v>595</v>
      </c>
      <c r="B2" s="56"/>
      <c r="C2" s="56"/>
    </row>
    <row r="3" spans="1:3" s="211" customFormat="1" ht="15.75" thickBot="1">
      <c r="A3" s="229"/>
      <c r="B3" s="229"/>
      <c r="C3" s="229"/>
    </row>
    <row r="4" spans="1:3" s="6" customFormat="1" ht="36.75" customHeight="1" thickBot="1">
      <c r="A4" s="78" t="s">
        <v>325</v>
      </c>
      <c r="B4" s="78" t="s">
        <v>911</v>
      </c>
      <c r="C4" s="78" t="s">
        <v>596</v>
      </c>
    </row>
    <row r="5" spans="1:3">
      <c r="A5" s="17">
        <v>2000</v>
      </c>
      <c r="B5" s="281">
        <v>0.51604000000000005</v>
      </c>
      <c r="C5" s="17">
        <v>16</v>
      </c>
    </row>
    <row r="6" spans="1:3">
      <c r="A6" s="17">
        <v>2001</v>
      </c>
      <c r="B6" s="281">
        <v>0.54927058823529418</v>
      </c>
      <c r="C6" s="17">
        <v>18</v>
      </c>
    </row>
    <row r="7" spans="1:3">
      <c r="A7" s="17">
        <v>2002</v>
      </c>
      <c r="B7" s="281">
        <v>0.54652105263157902</v>
      </c>
      <c r="C7" s="17">
        <v>19</v>
      </c>
    </row>
    <row r="8" spans="1:3">
      <c r="A8" s="17">
        <v>2003</v>
      </c>
      <c r="B8" s="281">
        <v>0.53887222222222231</v>
      </c>
      <c r="C8" s="17">
        <v>19</v>
      </c>
    </row>
    <row r="9" spans="1:3">
      <c r="A9" s="17">
        <v>2004</v>
      </c>
      <c r="B9" s="281">
        <v>0.52952222222222223</v>
      </c>
      <c r="C9" s="17">
        <v>18</v>
      </c>
    </row>
    <row r="10" spans="1:3">
      <c r="A10" s="17">
        <v>2005</v>
      </c>
      <c r="B10" s="281">
        <v>0.53051052631578954</v>
      </c>
      <c r="C10" s="17">
        <v>19</v>
      </c>
    </row>
    <row r="11" spans="1:3">
      <c r="A11" s="17">
        <v>2006</v>
      </c>
      <c r="B11" s="281">
        <v>0.52314210526315785</v>
      </c>
      <c r="C11" s="17">
        <v>19</v>
      </c>
    </row>
    <row r="12" spans="1:3">
      <c r="A12" s="17">
        <v>2007</v>
      </c>
      <c r="B12" s="281">
        <v>0.52371111111111124</v>
      </c>
      <c r="C12" s="17">
        <v>18</v>
      </c>
    </row>
    <row r="13" spans="1:3">
      <c r="A13" s="17">
        <v>2008</v>
      </c>
      <c r="B13" s="281">
        <v>0.50172941176470598</v>
      </c>
      <c r="C13" s="17">
        <v>17</v>
      </c>
    </row>
    <row r="14" spans="1:3">
      <c r="A14" s="17">
        <v>2009</v>
      </c>
      <c r="B14" s="281">
        <v>0.49883333333333346</v>
      </c>
      <c r="C14" s="17">
        <v>18</v>
      </c>
    </row>
    <row r="15" spans="1:3">
      <c r="A15" s="17">
        <v>2010</v>
      </c>
      <c r="B15" s="281">
        <v>0.49368823529411771</v>
      </c>
      <c r="C15" s="17">
        <v>17</v>
      </c>
    </row>
    <row r="16" spans="1:3">
      <c r="A16" s="17">
        <v>2011</v>
      </c>
      <c r="B16" s="281">
        <v>0.48454117647058831</v>
      </c>
      <c r="C16" s="17">
        <v>17</v>
      </c>
    </row>
    <row r="17" spans="1:8">
      <c r="A17" s="17">
        <v>2012</v>
      </c>
      <c r="B17" s="281">
        <v>0.48572105263157905</v>
      </c>
      <c r="C17" s="17">
        <v>19</v>
      </c>
    </row>
    <row r="18" spans="1:8">
      <c r="A18" s="17">
        <v>2013</v>
      </c>
      <c r="B18" s="281">
        <v>0.48896666666666672</v>
      </c>
      <c r="C18" s="17">
        <v>18</v>
      </c>
    </row>
    <row r="19" spans="1:8">
      <c r="A19" s="17">
        <v>2014</v>
      </c>
      <c r="B19" s="281">
        <v>0.4839421052631579</v>
      </c>
      <c r="C19" s="17">
        <v>19</v>
      </c>
    </row>
    <row r="20" spans="1:8">
      <c r="A20" s="17">
        <v>2015</v>
      </c>
      <c r="B20" s="281">
        <v>0.46632941176470594</v>
      </c>
      <c r="C20" s="17">
        <v>17</v>
      </c>
    </row>
    <row r="21" spans="1:8">
      <c r="A21" s="17">
        <v>2016</v>
      </c>
      <c r="B21" s="281">
        <v>0.48530000000000001</v>
      </c>
      <c r="C21" s="17">
        <v>17</v>
      </c>
    </row>
    <row r="22" spans="1:8">
      <c r="A22" s="17">
        <v>2017</v>
      </c>
      <c r="B22" s="281">
        <v>0.47846666666666671</v>
      </c>
      <c r="C22" s="17">
        <v>16</v>
      </c>
    </row>
    <row r="23" spans="1:8">
      <c r="A23" s="17">
        <v>2018</v>
      </c>
      <c r="B23" s="281">
        <v>0.47695333333333328</v>
      </c>
      <c r="C23" s="17">
        <v>17</v>
      </c>
    </row>
    <row r="24" spans="1:8">
      <c r="A24" s="17">
        <v>2019</v>
      </c>
      <c r="B24" s="281">
        <v>0.4737285714285715</v>
      </c>
      <c r="C24" s="17">
        <v>14</v>
      </c>
    </row>
    <row r="25" spans="1:8">
      <c r="A25" s="17">
        <v>2020</v>
      </c>
      <c r="B25" s="281">
        <v>0.48044166666666671</v>
      </c>
      <c r="C25" s="17">
        <v>13</v>
      </c>
    </row>
    <row r="26" spans="1:8">
      <c r="A26" s="17">
        <v>2021</v>
      </c>
      <c r="B26" s="281">
        <v>0.46550833333333341</v>
      </c>
      <c r="C26" s="17">
        <v>13</v>
      </c>
    </row>
    <row r="27" spans="1:8">
      <c r="A27" s="17">
        <v>2022</v>
      </c>
      <c r="B27" s="281">
        <v>0.47220000000000006</v>
      </c>
      <c r="C27" s="17">
        <v>16</v>
      </c>
    </row>
    <row r="28" spans="1:8">
      <c r="A28" s="17">
        <v>2023</v>
      </c>
      <c r="B28" s="281">
        <v>0.47514285714285714</v>
      </c>
      <c r="C28" s="17">
        <v>14</v>
      </c>
    </row>
    <row r="29" spans="1:8" ht="15.75" thickBot="1">
      <c r="A29" s="76">
        <v>2024</v>
      </c>
      <c r="B29" s="282">
        <v>0.47718000000000005</v>
      </c>
      <c r="C29" s="76">
        <v>6</v>
      </c>
    </row>
    <row r="30" spans="1:8">
      <c r="B30" s="266"/>
    </row>
    <row r="31" spans="1:8" ht="14.45" customHeight="1">
      <c r="A31" s="442" t="s">
        <v>1037</v>
      </c>
      <c r="B31" s="442"/>
      <c r="C31" s="442"/>
      <c r="D31" s="442"/>
      <c r="E31" s="442"/>
      <c r="F31" s="442"/>
      <c r="G31" s="442"/>
      <c r="H31" s="442"/>
    </row>
    <row r="32" spans="1:8">
      <c r="A32" s="442"/>
      <c r="B32" s="442"/>
      <c r="C32" s="442"/>
      <c r="D32" s="442"/>
      <c r="E32" s="442"/>
      <c r="F32" s="442"/>
      <c r="G32" s="442"/>
      <c r="H32" s="442"/>
    </row>
    <row r="33" spans="1:8">
      <c r="A33" s="442"/>
      <c r="B33" s="442"/>
      <c r="C33" s="442"/>
      <c r="D33" s="442"/>
      <c r="E33" s="442"/>
      <c r="F33" s="442"/>
      <c r="G33" s="442"/>
      <c r="H33" s="442"/>
    </row>
    <row r="34" spans="1:8" ht="14.45" customHeight="1">
      <c r="A34" s="442" t="s">
        <v>910</v>
      </c>
      <c r="B34" s="442"/>
      <c r="C34" s="442"/>
      <c r="D34" s="442"/>
      <c r="E34" s="442"/>
      <c r="F34" s="442"/>
      <c r="G34" s="442"/>
      <c r="H34" s="379"/>
    </row>
  </sheetData>
  <mergeCells count="2">
    <mergeCell ref="A31:H33"/>
    <mergeCell ref="A34:G34"/>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7432-8B8E-4D96-8741-9C631C836A4A}">
  <dimension ref="A2:N92"/>
  <sheetViews>
    <sheetView showGridLines="0" topLeftCell="A8" zoomScaleNormal="100" workbookViewId="0">
      <selection activeCell="D10" sqref="D10"/>
    </sheetView>
  </sheetViews>
  <sheetFormatPr defaultColWidth="9.140625" defaultRowHeight="15"/>
  <cols>
    <col min="1" max="1" width="17.85546875" style="387" customWidth="1"/>
    <col min="2" max="2" width="16.85546875" style="387" customWidth="1"/>
    <col min="3" max="3" width="23.42578125" style="387" customWidth="1"/>
    <col min="4" max="13" width="9.140625" style="199"/>
    <col min="14" max="14" width="12.28515625" style="199" customWidth="1"/>
    <col min="15" max="16384" width="9.140625" style="199"/>
  </cols>
  <sheetData>
    <row r="2" spans="1:3" s="285" customFormat="1">
      <c r="A2" s="81" t="s">
        <v>906</v>
      </c>
      <c r="B2" s="81"/>
      <c r="C2" s="82"/>
    </row>
    <row r="3" spans="1:3" s="211" customFormat="1" ht="15.75" thickBot="1">
      <c r="A3" s="284"/>
      <c r="B3" s="284"/>
      <c r="C3" s="284"/>
    </row>
    <row r="4" spans="1:3" s="283" customFormat="1" ht="31.5" customHeight="1" thickBot="1">
      <c r="A4" s="270" t="s">
        <v>597</v>
      </c>
      <c r="B4" s="386" t="s">
        <v>907</v>
      </c>
      <c r="C4" s="386" t="s">
        <v>908</v>
      </c>
    </row>
    <row r="5" spans="1:3">
      <c r="A5" s="389" t="s">
        <v>471</v>
      </c>
      <c r="B5" s="387">
        <v>0.5720221996307373</v>
      </c>
      <c r="C5" s="387">
        <v>0.35799999999999998</v>
      </c>
    </row>
    <row r="6" spans="1:3">
      <c r="A6" s="389" t="s">
        <v>598</v>
      </c>
      <c r="B6" s="387">
        <v>0.674213707447052</v>
      </c>
      <c r="C6" s="387">
        <v>0.72992077469825745</v>
      </c>
    </row>
    <row r="7" spans="1:3">
      <c r="A7" s="389" t="s">
        <v>598</v>
      </c>
      <c r="B7" s="387">
        <v>0.70329463481903076</v>
      </c>
      <c r="C7" s="387">
        <v>0.66650834679603577</v>
      </c>
    </row>
    <row r="8" spans="1:3">
      <c r="A8" s="389" t="s">
        <v>598</v>
      </c>
      <c r="B8" s="387">
        <v>0.68965345621109009</v>
      </c>
      <c r="C8" s="387">
        <v>0.64179524779319763</v>
      </c>
    </row>
    <row r="9" spans="1:3">
      <c r="A9" s="389" t="s">
        <v>598</v>
      </c>
      <c r="B9" s="387">
        <v>0.7171473503112793</v>
      </c>
      <c r="C9" s="387">
        <v>0.36167925596237183</v>
      </c>
    </row>
    <row r="10" spans="1:3">
      <c r="A10" s="389" t="s">
        <v>598</v>
      </c>
      <c r="B10" s="387">
        <v>0.68676555156707764</v>
      </c>
      <c r="C10" s="387">
        <v>0.46526545286178589</v>
      </c>
    </row>
    <row r="11" spans="1:3">
      <c r="A11" s="389" t="s">
        <v>479</v>
      </c>
      <c r="B11" s="387">
        <v>0.54446113109588623</v>
      </c>
      <c r="C11" s="387">
        <v>0.52149993181228638</v>
      </c>
    </row>
    <row r="12" spans="1:3">
      <c r="A12" s="389" t="s">
        <v>470</v>
      </c>
      <c r="B12" s="387">
        <v>0.4020201563835144</v>
      </c>
      <c r="C12" s="387">
        <v>0.45774209499359131</v>
      </c>
    </row>
    <row r="13" spans="1:3">
      <c r="A13" s="389" t="s">
        <v>598</v>
      </c>
      <c r="B13" s="387">
        <v>0.68696188926696777</v>
      </c>
      <c r="C13" s="387">
        <v>0.80249440670013428</v>
      </c>
    </row>
    <row r="14" spans="1:3">
      <c r="A14" s="389" t="s">
        <v>598</v>
      </c>
      <c r="B14" s="387">
        <v>0.6593010425567627</v>
      </c>
      <c r="C14" s="387">
        <v>0.7228129506111145</v>
      </c>
    </row>
    <row r="15" spans="1:3">
      <c r="A15" s="389" t="s">
        <v>469</v>
      </c>
      <c r="B15" s="387">
        <v>0.44386297464370728</v>
      </c>
      <c r="C15" s="387">
        <v>0.41957229375839233</v>
      </c>
    </row>
    <row r="16" spans="1:3">
      <c r="A16" s="389" t="s">
        <v>598</v>
      </c>
      <c r="B16" s="387">
        <v>0.66672593355178833</v>
      </c>
      <c r="C16" s="387">
        <v>0.48330014944076538</v>
      </c>
    </row>
    <row r="17" spans="1:14">
      <c r="A17" s="389" t="s">
        <v>598</v>
      </c>
      <c r="B17" s="387">
        <v>0.58195304870605469</v>
      </c>
      <c r="C17" s="387">
        <v>0.23784619569778442</v>
      </c>
    </row>
    <row r="18" spans="1:14">
      <c r="A18" s="389" t="s">
        <v>475</v>
      </c>
      <c r="B18" s="387">
        <v>0.47290635108947754</v>
      </c>
      <c r="C18" s="387">
        <v>0.26188397407531738</v>
      </c>
    </row>
    <row r="19" spans="1:14">
      <c r="A19" s="389" t="s">
        <v>598</v>
      </c>
      <c r="B19" s="387">
        <v>0.69910943508148193</v>
      </c>
      <c r="C19" s="387">
        <v>0.42009329795837402</v>
      </c>
    </row>
    <row r="20" spans="1:14">
      <c r="A20" s="389" t="s">
        <v>598</v>
      </c>
      <c r="B20" s="387">
        <v>0.73822951316833496</v>
      </c>
      <c r="C20" s="387">
        <v>0.5087561309337616</v>
      </c>
    </row>
    <row r="21" spans="1:14">
      <c r="A21" s="389" t="s">
        <v>598</v>
      </c>
      <c r="B21" s="387">
        <v>0.71753275394439697</v>
      </c>
      <c r="C21" s="387">
        <v>0.61020836234092712</v>
      </c>
    </row>
    <row r="22" spans="1:14">
      <c r="A22" s="389" t="s">
        <v>598</v>
      </c>
      <c r="B22" s="387">
        <v>0.76395761966705322</v>
      </c>
      <c r="C22" s="387">
        <v>0.77401049435138702</v>
      </c>
    </row>
    <row r="23" spans="1:14">
      <c r="A23" s="389" t="s">
        <v>474</v>
      </c>
      <c r="B23" s="387">
        <v>0.46669667959213257</v>
      </c>
      <c r="C23" s="387">
        <v>0.38753825426101685</v>
      </c>
    </row>
    <row r="24" spans="1:14">
      <c r="A24" s="389" t="s">
        <v>598</v>
      </c>
      <c r="B24" s="387">
        <v>0.68764501810073853</v>
      </c>
      <c r="C24" s="387">
        <v>8.4617435932159424E-2</v>
      </c>
    </row>
    <row r="25" spans="1:14">
      <c r="A25" s="389" t="s">
        <v>598</v>
      </c>
      <c r="B25" s="387">
        <v>0.66765022277832031</v>
      </c>
      <c r="C25" s="387">
        <v>0.50393003225326538</v>
      </c>
    </row>
    <row r="26" spans="1:14">
      <c r="A26" s="389" t="s">
        <v>598</v>
      </c>
      <c r="B26" s="387">
        <v>0.6328626275062561</v>
      </c>
      <c r="C26" s="387">
        <v>0.65251487493515015</v>
      </c>
    </row>
    <row r="27" spans="1:14">
      <c r="A27" s="389" t="s">
        <v>598</v>
      </c>
      <c r="B27" s="387">
        <v>0.59083938598632813</v>
      </c>
      <c r="C27" s="387">
        <v>0.36567407846450806</v>
      </c>
    </row>
    <row r="28" spans="1:14">
      <c r="A28" s="389" t="s">
        <v>598</v>
      </c>
      <c r="B28" s="387">
        <v>0.73582875728607178</v>
      </c>
      <c r="C28" s="387">
        <v>0.85503625869750977</v>
      </c>
    </row>
    <row r="29" spans="1:14" ht="15" customHeight="1">
      <c r="A29" s="389" t="s">
        <v>598</v>
      </c>
      <c r="B29" s="387">
        <v>0.67500227689743042</v>
      </c>
      <c r="C29" s="387">
        <v>0.57993397116661072</v>
      </c>
      <c r="F29" s="442" t="s">
        <v>909</v>
      </c>
      <c r="G29" s="442"/>
      <c r="H29" s="442"/>
      <c r="I29" s="442"/>
      <c r="J29" s="442"/>
      <c r="K29" s="442"/>
      <c r="L29" s="442"/>
      <c r="M29" s="442"/>
      <c r="N29" s="442"/>
    </row>
    <row r="30" spans="1:14">
      <c r="A30" s="389" t="s">
        <v>598</v>
      </c>
      <c r="B30" s="387">
        <v>0.65037178993225098</v>
      </c>
      <c r="C30" s="387">
        <v>0.52856490015983582</v>
      </c>
      <c r="F30" s="442"/>
      <c r="G30" s="442"/>
      <c r="H30" s="442"/>
      <c r="I30" s="442"/>
      <c r="J30" s="442"/>
      <c r="K30" s="442"/>
      <c r="L30" s="442"/>
      <c r="M30" s="442"/>
      <c r="N30" s="442"/>
    </row>
    <row r="31" spans="1:14">
      <c r="A31" s="389" t="s">
        <v>598</v>
      </c>
      <c r="B31" s="387">
        <v>0.61331629753112793</v>
      </c>
      <c r="C31" s="387">
        <v>0.45091432332992554</v>
      </c>
      <c r="F31" s="442"/>
      <c r="G31" s="442"/>
      <c r="H31" s="442"/>
      <c r="I31" s="442"/>
      <c r="J31" s="442"/>
      <c r="K31" s="442"/>
      <c r="L31" s="442"/>
      <c r="M31" s="442"/>
      <c r="N31" s="442"/>
    </row>
    <row r="32" spans="1:14">
      <c r="A32" s="389" t="s">
        <v>598</v>
      </c>
      <c r="B32" s="387">
        <v>0.65217125415802002</v>
      </c>
      <c r="C32" s="387">
        <v>0.66688129305839539</v>
      </c>
      <c r="F32" s="442"/>
      <c r="G32" s="442"/>
      <c r="H32" s="442"/>
      <c r="I32" s="442"/>
      <c r="J32" s="442"/>
      <c r="K32" s="442"/>
      <c r="L32" s="442"/>
      <c r="M32" s="442"/>
      <c r="N32" s="442"/>
    </row>
    <row r="33" spans="1:3">
      <c r="A33" s="389" t="s">
        <v>480</v>
      </c>
      <c r="B33" s="387">
        <v>0.46424496173858643</v>
      </c>
      <c r="C33" s="387">
        <v>6.5683722496032715E-2</v>
      </c>
    </row>
    <row r="34" spans="1:3">
      <c r="A34" s="389" t="s">
        <v>598</v>
      </c>
      <c r="B34" s="387">
        <v>0.72445166110992432</v>
      </c>
      <c r="C34" s="387">
        <v>0.65056660771369934</v>
      </c>
    </row>
    <row r="35" spans="1:3">
      <c r="A35" s="389" t="s">
        <v>598</v>
      </c>
      <c r="B35" s="387">
        <v>0.70376145839691162</v>
      </c>
      <c r="C35" s="387">
        <v>0.52516937255859375</v>
      </c>
    </row>
    <row r="36" spans="1:3">
      <c r="A36" s="389" t="s">
        <v>598</v>
      </c>
      <c r="B36" s="387">
        <v>0.67425394058227539</v>
      </c>
      <c r="C36" s="387">
        <v>0.4949231743812561</v>
      </c>
    </row>
    <row r="37" spans="1:3">
      <c r="A37" s="389" t="s">
        <v>598</v>
      </c>
      <c r="B37" s="387">
        <v>0.68143755197525024</v>
      </c>
      <c r="C37" s="387">
        <v>0.19207704067230225</v>
      </c>
    </row>
    <row r="38" spans="1:3">
      <c r="A38" s="389" t="s">
        <v>598</v>
      </c>
      <c r="B38" s="387">
        <v>0.6634056568145752</v>
      </c>
      <c r="C38" s="387">
        <v>0.55851301550865173</v>
      </c>
    </row>
    <row r="39" spans="1:3">
      <c r="A39" s="389" t="s">
        <v>598</v>
      </c>
      <c r="B39" s="387">
        <v>0.70997554063796997</v>
      </c>
      <c r="C39" s="387">
        <v>0.7174430787563324</v>
      </c>
    </row>
    <row r="40" spans="1:3">
      <c r="A40" s="389" t="s">
        <v>598</v>
      </c>
      <c r="B40" s="387">
        <v>0.64051461219787598</v>
      </c>
      <c r="C40" s="387">
        <v>0.54527375102043152</v>
      </c>
    </row>
    <row r="41" spans="1:3">
      <c r="A41" s="389" t="s">
        <v>598</v>
      </c>
      <c r="B41" s="387">
        <v>0.59246468544006348</v>
      </c>
      <c r="C41" s="387">
        <v>0.67053362727165222</v>
      </c>
    </row>
    <row r="42" spans="1:3">
      <c r="A42" s="389" t="s">
        <v>598</v>
      </c>
      <c r="B42" s="387">
        <v>0.67145270109176636</v>
      </c>
      <c r="C42" s="387">
        <v>0.70030504465103149</v>
      </c>
    </row>
    <row r="43" spans="1:3">
      <c r="A43" s="389" t="s">
        <v>598</v>
      </c>
      <c r="B43" s="387">
        <v>0.64621692895889282</v>
      </c>
      <c r="C43" s="387">
        <v>0.67684561014175415</v>
      </c>
    </row>
    <row r="44" spans="1:3">
      <c r="A44" s="389" t="s">
        <v>598</v>
      </c>
      <c r="B44" s="387">
        <v>0.49985659122467041</v>
      </c>
      <c r="C44" s="387">
        <v>0.60117021203041077</v>
      </c>
    </row>
    <row r="45" spans="1:3">
      <c r="A45" s="389" t="s">
        <v>598</v>
      </c>
      <c r="B45" s="387">
        <v>0.67826974391937256</v>
      </c>
      <c r="C45" s="387">
        <v>0.77877041697502136</v>
      </c>
    </row>
    <row r="46" spans="1:3">
      <c r="A46" s="389" t="s">
        <v>598</v>
      </c>
      <c r="B46" s="387">
        <v>0.64477998018264771</v>
      </c>
      <c r="C46" s="387">
        <v>0.66222414374351501</v>
      </c>
    </row>
    <row r="47" spans="1:3">
      <c r="A47" s="389" t="s">
        <v>598</v>
      </c>
      <c r="B47" s="387">
        <v>0.66371726989746094</v>
      </c>
      <c r="C47" s="387">
        <v>0.73484206199645996</v>
      </c>
    </row>
    <row r="48" spans="1:3">
      <c r="A48" s="389" t="s">
        <v>598</v>
      </c>
      <c r="B48" s="387">
        <v>0.6798475980758667</v>
      </c>
      <c r="C48" s="387">
        <v>0.59767067432403564</v>
      </c>
    </row>
    <row r="49" spans="1:3">
      <c r="A49" s="389" t="s">
        <v>598</v>
      </c>
      <c r="B49" s="387">
        <v>0.69958943128585815</v>
      </c>
      <c r="C49" s="387">
        <v>0.53439703583717346</v>
      </c>
    </row>
    <row r="50" spans="1:3">
      <c r="A50" s="389" t="s">
        <v>598</v>
      </c>
      <c r="B50" s="387">
        <v>0.66278553009033203</v>
      </c>
      <c r="C50" s="387">
        <v>0.52062731981277466</v>
      </c>
    </row>
    <row r="51" spans="1:3">
      <c r="A51" s="389" t="s">
        <v>598</v>
      </c>
      <c r="B51" s="387">
        <v>0.62618428468704224</v>
      </c>
      <c r="C51" s="387">
        <v>0.48799258470535278</v>
      </c>
    </row>
    <row r="52" spans="1:3">
      <c r="A52" s="389" t="s">
        <v>598</v>
      </c>
      <c r="B52" s="387">
        <v>0.63057875633239746</v>
      </c>
      <c r="C52" s="387">
        <v>0.76845315098762512</v>
      </c>
    </row>
    <row r="53" spans="1:3">
      <c r="A53" s="389" t="s">
        <v>598</v>
      </c>
      <c r="B53" s="387">
        <v>0.54666101932525635</v>
      </c>
      <c r="C53" s="387">
        <v>3.781437873840332E-2</v>
      </c>
    </row>
    <row r="54" spans="1:3">
      <c r="A54" s="389" t="s">
        <v>476</v>
      </c>
      <c r="B54" s="387">
        <v>0.48423075675964355</v>
      </c>
      <c r="C54" s="387">
        <v>0.2318495512008667</v>
      </c>
    </row>
    <row r="55" spans="1:3">
      <c r="A55" s="389" t="s">
        <v>598</v>
      </c>
      <c r="B55" s="387">
        <v>0.71980023384094238</v>
      </c>
      <c r="C55" s="387">
        <v>0.36128693819046021</v>
      </c>
    </row>
    <row r="56" spans="1:3">
      <c r="A56" s="389" t="s">
        <v>598</v>
      </c>
      <c r="B56" s="387">
        <v>0.69964641332626343</v>
      </c>
      <c r="C56" s="387">
        <v>0.46242618560791016</v>
      </c>
    </row>
    <row r="57" spans="1:3">
      <c r="A57" s="389" t="s">
        <v>598</v>
      </c>
      <c r="B57" s="387">
        <v>0.67779117822647095</v>
      </c>
      <c r="C57" s="387">
        <v>0.52364552021026611</v>
      </c>
    </row>
    <row r="58" spans="1:3">
      <c r="A58" s="389" t="s">
        <v>598</v>
      </c>
      <c r="B58" s="387">
        <v>0.41640269756317139</v>
      </c>
      <c r="C58" s="387">
        <v>0.5347551703453064</v>
      </c>
    </row>
    <row r="59" spans="1:3">
      <c r="A59" s="389" t="s">
        <v>598</v>
      </c>
      <c r="B59" s="387">
        <v>0.51503705978393555</v>
      </c>
      <c r="C59" s="387">
        <v>0.46299999999999997</v>
      </c>
    </row>
    <row r="60" spans="1:3">
      <c r="A60" s="389" t="s">
        <v>598</v>
      </c>
      <c r="B60" s="387">
        <v>0.58583033084869385</v>
      </c>
      <c r="C60" s="387">
        <v>0.2958756685256958</v>
      </c>
    </row>
    <row r="61" spans="1:3">
      <c r="A61" s="389" t="s">
        <v>598</v>
      </c>
      <c r="B61" s="387">
        <v>0.55114471912384033</v>
      </c>
      <c r="C61" s="387">
        <v>0.25847452878952026</v>
      </c>
    </row>
    <row r="62" spans="1:3">
      <c r="A62" s="389" t="s">
        <v>598</v>
      </c>
      <c r="B62" s="387">
        <v>0.68913346529006958</v>
      </c>
      <c r="C62" s="387">
        <v>0.69600001</v>
      </c>
    </row>
    <row r="63" spans="1:3">
      <c r="A63" s="389" t="s">
        <v>598</v>
      </c>
      <c r="B63" s="387">
        <v>0.72373116016387939</v>
      </c>
      <c r="C63" s="387">
        <v>0.83990290760993958</v>
      </c>
    </row>
    <row r="64" spans="1:3">
      <c r="A64" s="389" t="s">
        <v>598</v>
      </c>
      <c r="B64" s="387">
        <v>0.69474327564239502</v>
      </c>
      <c r="C64" s="387">
        <v>0.56400000000000006</v>
      </c>
    </row>
    <row r="65" spans="1:3">
      <c r="A65" s="389" t="s">
        <v>598</v>
      </c>
      <c r="B65" s="387">
        <v>0.61537253856658936</v>
      </c>
      <c r="C65" s="387">
        <v>0.70379999999999998</v>
      </c>
    </row>
    <row r="66" spans="1:3">
      <c r="A66" s="389" t="s">
        <v>598</v>
      </c>
      <c r="B66" s="387">
        <v>0.66751962900161743</v>
      </c>
      <c r="C66" s="387">
        <v>0.56200000000000006</v>
      </c>
    </row>
    <row r="67" spans="1:3">
      <c r="A67" s="389" t="s">
        <v>472</v>
      </c>
      <c r="B67" s="387">
        <v>0.42365497350692749</v>
      </c>
      <c r="C67" s="387">
        <v>0.40255475044250488</v>
      </c>
    </row>
    <row r="68" spans="1:3">
      <c r="A68" s="389" t="s">
        <v>481</v>
      </c>
      <c r="B68" s="387">
        <v>0.55976009368896484</v>
      </c>
      <c r="C68" s="387">
        <v>0.30105304718017578</v>
      </c>
    </row>
    <row r="69" spans="1:3">
      <c r="A69" s="389" t="s">
        <v>598</v>
      </c>
      <c r="B69" s="387">
        <v>0.59059619903564453</v>
      </c>
      <c r="C69" s="387">
        <v>0.56800000000000006</v>
      </c>
    </row>
    <row r="70" spans="1:3">
      <c r="A70" s="389" t="s">
        <v>598</v>
      </c>
      <c r="B70" s="387">
        <v>0.67710840702056885</v>
      </c>
      <c r="C70" s="387">
        <v>0.64394053816795349</v>
      </c>
    </row>
    <row r="71" spans="1:3">
      <c r="A71" s="389" t="s">
        <v>598</v>
      </c>
      <c r="B71" s="387">
        <v>0.61519926786422729</v>
      </c>
      <c r="C71" s="387">
        <v>0.59831145405769348</v>
      </c>
    </row>
    <row r="72" spans="1:3">
      <c r="A72" s="389" t="s">
        <v>598</v>
      </c>
      <c r="B72" s="387">
        <v>0.70088708400726318</v>
      </c>
      <c r="C72" s="387">
        <v>0.43706643581390381</v>
      </c>
    </row>
    <row r="73" spans="1:3">
      <c r="A73" s="389" t="s">
        <v>598</v>
      </c>
      <c r="B73" s="387">
        <v>0.54376804828643799</v>
      </c>
      <c r="C73" s="387">
        <v>0.66784381866455078</v>
      </c>
    </row>
    <row r="74" spans="1:3">
      <c r="A74" s="389" t="s">
        <v>598</v>
      </c>
      <c r="B74" s="387">
        <v>0.58171463012695313</v>
      </c>
      <c r="C74" s="387">
        <v>0.74</v>
      </c>
    </row>
    <row r="75" spans="1:3">
      <c r="A75" s="389" t="s">
        <v>598</v>
      </c>
      <c r="B75" s="387">
        <v>0.67256247997283936</v>
      </c>
      <c r="C75" s="387">
        <v>0.81671255826950073</v>
      </c>
    </row>
    <row r="76" spans="1:3">
      <c r="A76" s="389" t="s">
        <v>598</v>
      </c>
      <c r="B76" s="387">
        <v>0.73424029350280762</v>
      </c>
      <c r="C76" s="387">
        <v>0.54497441649436951</v>
      </c>
    </row>
    <row r="77" spans="1:3">
      <c r="A77" s="389" t="s">
        <v>598</v>
      </c>
      <c r="B77" s="387">
        <v>0.7595711350440979</v>
      </c>
      <c r="C77" s="387">
        <v>0.7505425363779068</v>
      </c>
    </row>
    <row r="78" spans="1:3">
      <c r="A78" s="389" t="s">
        <v>598</v>
      </c>
      <c r="B78" s="387">
        <v>0.73384654521942139</v>
      </c>
      <c r="C78" s="387">
        <v>0.86341395974159241</v>
      </c>
    </row>
    <row r="79" spans="1:3">
      <c r="A79" s="389" t="s">
        <v>598</v>
      </c>
      <c r="B79" s="387">
        <v>0.54747998714447021</v>
      </c>
      <c r="C79" s="387">
        <v>0.48051077127456665</v>
      </c>
    </row>
    <row r="80" spans="1:3">
      <c r="A80" s="389" t="s">
        <v>598</v>
      </c>
      <c r="B80" s="387">
        <v>0.7046513557434082</v>
      </c>
      <c r="C80" s="387">
        <v>0.77260115742683411</v>
      </c>
    </row>
    <row r="81" spans="1:3">
      <c r="A81" s="389" t="s">
        <v>598</v>
      </c>
      <c r="B81" s="387">
        <v>0.58653712272644043</v>
      </c>
      <c r="C81" s="387">
        <v>0.11158382892608643</v>
      </c>
    </row>
    <row r="82" spans="1:3">
      <c r="A82" s="389" t="s">
        <v>598</v>
      </c>
      <c r="B82" s="387">
        <v>0.58664500713348389</v>
      </c>
      <c r="C82" s="387">
        <v>0.72124648094177246</v>
      </c>
    </row>
    <row r="83" spans="1:3">
      <c r="A83" s="389" t="s">
        <v>598</v>
      </c>
      <c r="B83" s="387">
        <v>0.68676126003265381</v>
      </c>
      <c r="C83" s="387">
        <v>0.61355555057525635</v>
      </c>
    </row>
    <row r="84" spans="1:3">
      <c r="A84" s="389" t="s">
        <v>598</v>
      </c>
      <c r="B84" s="387">
        <v>0.6450309157371521</v>
      </c>
      <c r="C84" s="387">
        <v>0.40927433967590332</v>
      </c>
    </row>
    <row r="85" spans="1:3">
      <c r="A85" s="389" t="s">
        <v>598</v>
      </c>
      <c r="B85" s="387">
        <v>0.59766805171966553</v>
      </c>
      <c r="C85" s="387">
        <v>0.49750339984893799</v>
      </c>
    </row>
    <row r="86" spans="1:3">
      <c r="A86" s="389" t="s">
        <v>467</v>
      </c>
      <c r="B86" s="387">
        <v>0.54918491840362549</v>
      </c>
      <c r="C86" s="387">
        <v>0.57099999999999995</v>
      </c>
    </row>
    <row r="87" spans="1:3">
      <c r="A87" s="389" t="s">
        <v>598</v>
      </c>
      <c r="B87" s="387">
        <v>0.60146385431289673</v>
      </c>
      <c r="C87" s="387">
        <v>0.38611578941345215</v>
      </c>
    </row>
    <row r="88" spans="1:3">
      <c r="A88" s="389" t="s">
        <v>598</v>
      </c>
      <c r="B88" s="387">
        <v>0.59859931468963623</v>
      </c>
      <c r="C88" s="387">
        <v>0.65643686056137085</v>
      </c>
    </row>
    <row r="89" spans="1:3">
      <c r="A89" s="389" t="s">
        <v>598</v>
      </c>
      <c r="B89" s="387">
        <v>0.6434599757194519</v>
      </c>
      <c r="C89" s="387">
        <v>0.58917340636253357</v>
      </c>
    </row>
    <row r="90" spans="1:3">
      <c r="A90" s="389" t="s">
        <v>598</v>
      </c>
      <c r="B90" s="387">
        <v>0.69678366184234619</v>
      </c>
      <c r="C90" s="387">
        <v>0.23803091049194336</v>
      </c>
    </row>
    <row r="91" spans="1:3" ht="15.75" thickBot="1">
      <c r="A91" s="390" t="s">
        <v>598</v>
      </c>
      <c r="B91" s="388">
        <v>0.40666061639785767</v>
      </c>
      <c r="C91" s="388">
        <v>0.29503160715103149</v>
      </c>
    </row>
    <row r="92" spans="1:3">
      <c r="A92" s="389" t="s">
        <v>449</v>
      </c>
    </row>
  </sheetData>
  <autoFilter ref="A4:A101" xr:uid="{00000000-0001-0000-0000-000000000000}"/>
  <mergeCells count="1">
    <mergeCell ref="F29:N32"/>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9145F-710A-406B-B906-EF8A79F59C96}">
  <dimension ref="A2:F32"/>
  <sheetViews>
    <sheetView showGridLines="0" topLeftCell="A8" zoomScale="115" zoomScaleNormal="115" workbookViewId="0">
      <selection activeCell="B36" sqref="B36"/>
    </sheetView>
  </sheetViews>
  <sheetFormatPr defaultColWidth="8.7109375" defaultRowHeight="15"/>
  <cols>
    <col min="1" max="1" width="28.85546875" style="3" customWidth="1"/>
    <col min="2" max="2" width="15.28515625" style="3" customWidth="1"/>
    <col min="3" max="3" width="18" style="3" customWidth="1"/>
    <col min="4" max="6" width="8.7109375" style="3"/>
  </cols>
  <sheetData>
    <row r="2" spans="1:3" s="285" customFormat="1">
      <c r="A2" s="81" t="s">
        <v>901</v>
      </c>
      <c r="B2" s="81"/>
      <c r="C2" s="82"/>
    </row>
    <row r="3" spans="1:3" s="211" customFormat="1" ht="15.75" thickBot="1">
      <c r="A3" s="284"/>
      <c r="B3" s="284"/>
      <c r="C3" s="284"/>
    </row>
    <row r="4" spans="1:3" s="172" customFormat="1" ht="30.75" thickBot="1">
      <c r="A4" s="63" t="s">
        <v>599</v>
      </c>
      <c r="B4" s="63" t="s">
        <v>902</v>
      </c>
      <c r="C4" s="95" t="s">
        <v>903</v>
      </c>
    </row>
    <row r="5" spans="1:3">
      <c r="A5" s="3" t="s">
        <v>600</v>
      </c>
      <c r="B5" s="3" t="s">
        <v>601</v>
      </c>
      <c r="C5" s="177">
        <v>0.40419890000000003</v>
      </c>
    </row>
    <row r="6" spans="1:3">
      <c r="A6" s="3" t="s">
        <v>600</v>
      </c>
      <c r="B6" s="3" t="s">
        <v>602</v>
      </c>
      <c r="C6" s="177">
        <v>0.3671104</v>
      </c>
    </row>
    <row r="7" spans="1:3">
      <c r="A7" s="3" t="s">
        <v>600</v>
      </c>
      <c r="B7" s="3" t="s">
        <v>603</v>
      </c>
      <c r="C7" s="177">
        <v>0.35190700000000003</v>
      </c>
    </row>
    <row r="8" spans="1:3">
      <c r="A8" s="3" t="s">
        <v>600</v>
      </c>
      <c r="B8" s="3" t="s">
        <v>604</v>
      </c>
      <c r="C8" s="177">
        <v>0.345665</v>
      </c>
    </row>
    <row r="9" spans="1:3">
      <c r="A9" s="3" t="s">
        <v>600</v>
      </c>
      <c r="B9" s="3" t="s">
        <v>605</v>
      </c>
      <c r="C9" s="177">
        <v>0.3412558</v>
      </c>
    </row>
    <row r="10" spans="1:3">
      <c r="A10" s="3" t="s">
        <v>600</v>
      </c>
      <c r="B10" s="3" t="s">
        <v>606</v>
      </c>
      <c r="C10" s="177">
        <v>0.33176899999999998</v>
      </c>
    </row>
    <row r="11" spans="1:3">
      <c r="A11" s="3" t="s">
        <v>600</v>
      </c>
      <c r="B11" s="3" t="s">
        <v>607</v>
      </c>
      <c r="C11" s="177">
        <v>0.30951519999999999</v>
      </c>
    </row>
    <row r="12" spans="1:3">
      <c r="A12" s="3" t="s">
        <v>608</v>
      </c>
      <c r="B12" s="3" t="s">
        <v>609</v>
      </c>
      <c r="C12" s="177">
        <v>0.1835907</v>
      </c>
    </row>
    <row r="13" spans="1:3">
      <c r="A13" s="3" t="s">
        <v>608</v>
      </c>
      <c r="B13" s="3" t="s">
        <v>610</v>
      </c>
      <c r="C13" s="177">
        <v>0.38804549999999999</v>
      </c>
    </row>
    <row r="14" spans="1:3">
      <c r="A14" s="3" t="s">
        <v>608</v>
      </c>
      <c r="B14" s="3" t="s">
        <v>611</v>
      </c>
      <c r="C14" s="177">
        <v>0.4418241</v>
      </c>
    </row>
    <row r="15" spans="1:3">
      <c r="A15" s="3" t="s">
        <v>608</v>
      </c>
      <c r="B15" s="3" t="s">
        <v>601</v>
      </c>
      <c r="C15" s="177">
        <v>0.44290669999999999</v>
      </c>
    </row>
    <row r="16" spans="1:3">
      <c r="A16" s="3" t="s">
        <v>608</v>
      </c>
      <c r="B16" s="3" t="s">
        <v>602</v>
      </c>
      <c r="C16" s="177">
        <v>0.44727270000000002</v>
      </c>
    </row>
    <row r="17" spans="1:5">
      <c r="A17" s="3" t="s">
        <v>608</v>
      </c>
      <c r="B17" s="3" t="s">
        <v>603</v>
      </c>
      <c r="C17" s="177">
        <v>0.45784999999999998</v>
      </c>
    </row>
    <row r="18" spans="1:5">
      <c r="A18" s="3" t="s">
        <v>608</v>
      </c>
      <c r="B18" s="3" t="s">
        <v>604</v>
      </c>
      <c r="C18" s="177">
        <v>0.45302290000000001</v>
      </c>
    </row>
    <row r="19" spans="1:5">
      <c r="A19" s="3" t="s">
        <v>608</v>
      </c>
      <c r="B19" s="3" t="s">
        <v>605</v>
      </c>
      <c r="C19" s="177">
        <v>0.4375966</v>
      </c>
    </row>
    <row r="20" spans="1:5">
      <c r="A20" s="3" t="s">
        <v>608</v>
      </c>
      <c r="B20" s="3" t="s">
        <v>606</v>
      </c>
      <c r="C20" s="177">
        <v>0.44549830000000001</v>
      </c>
    </row>
    <row r="21" spans="1:5">
      <c r="A21" s="3" t="s">
        <v>612</v>
      </c>
      <c r="B21" s="3" t="s">
        <v>609</v>
      </c>
      <c r="C21" s="177">
        <v>0.2010372</v>
      </c>
    </row>
    <row r="22" spans="1:5">
      <c r="A22" s="3" t="s">
        <v>612</v>
      </c>
      <c r="B22" s="3" t="s">
        <v>610</v>
      </c>
      <c r="C22" s="177">
        <v>0.53643260000000004</v>
      </c>
    </row>
    <row r="23" spans="1:5">
      <c r="A23" s="3" t="s">
        <v>612</v>
      </c>
      <c r="B23" s="3" t="s">
        <v>611</v>
      </c>
      <c r="C23" s="177">
        <v>0.61978449999999996</v>
      </c>
    </row>
    <row r="24" spans="1:5">
      <c r="A24" s="3" t="s">
        <v>612</v>
      </c>
      <c r="B24" s="3" t="s">
        <v>601</v>
      </c>
      <c r="C24" s="177">
        <v>0.60621670000000005</v>
      </c>
    </row>
    <row r="25" spans="1:5">
      <c r="A25" s="3" t="s">
        <v>612</v>
      </c>
      <c r="B25" s="3" t="s">
        <v>602</v>
      </c>
      <c r="C25" s="177">
        <v>0.58824430000000005</v>
      </c>
    </row>
    <row r="26" spans="1:5">
      <c r="A26" s="3" t="s">
        <v>612</v>
      </c>
      <c r="B26" s="3" t="s">
        <v>603</v>
      </c>
      <c r="C26" s="177">
        <v>0.58233409999999997</v>
      </c>
    </row>
    <row r="27" spans="1:5">
      <c r="A27" s="3" t="s">
        <v>613</v>
      </c>
      <c r="B27" s="3" t="s">
        <v>609</v>
      </c>
      <c r="C27" s="177">
        <v>0.30781039999999998</v>
      </c>
    </row>
    <row r="28" spans="1:5">
      <c r="A28" s="3" t="s">
        <v>613</v>
      </c>
      <c r="B28" s="3" t="s">
        <v>610</v>
      </c>
      <c r="C28" s="177">
        <v>0.66826280000000005</v>
      </c>
    </row>
    <row r="29" spans="1:5" ht="15.75" thickBot="1">
      <c r="A29" s="46" t="s">
        <v>613</v>
      </c>
      <c r="B29" s="46" t="s">
        <v>611</v>
      </c>
      <c r="C29" s="179">
        <v>0.72795189999999999</v>
      </c>
    </row>
    <row r="31" spans="1:5" s="88" customFormat="1" ht="27.75" customHeight="1">
      <c r="A31" s="471" t="s">
        <v>904</v>
      </c>
      <c r="B31" s="471"/>
      <c r="C31" s="471"/>
      <c r="D31" s="471"/>
      <c r="E31" s="471"/>
    </row>
    <row r="32" spans="1:5" s="88" customFormat="1" ht="38.25" customHeight="1">
      <c r="A32" s="472" t="s">
        <v>905</v>
      </c>
      <c r="B32" s="472"/>
      <c r="C32" s="472"/>
      <c r="D32" s="472"/>
      <c r="E32" s="472"/>
    </row>
  </sheetData>
  <autoFilter ref="A4:C29" xr:uid="{4C205392-8918-4508-B739-65E4641AEEF2}">
    <sortState xmlns:xlrd2="http://schemas.microsoft.com/office/spreadsheetml/2017/richdata2" ref="A5:C29">
      <sortCondition ref="A4:A29"/>
    </sortState>
  </autoFilter>
  <mergeCells count="2">
    <mergeCell ref="A31:E31"/>
    <mergeCell ref="A32:E32"/>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AE100-B66E-46AE-8FEC-530F23C39D15}">
  <dimension ref="A2:K32"/>
  <sheetViews>
    <sheetView showGridLines="0" zoomScale="115" zoomScaleNormal="115" workbookViewId="0">
      <selection activeCell="L18" sqref="L18"/>
    </sheetView>
  </sheetViews>
  <sheetFormatPr defaultColWidth="8.7109375" defaultRowHeight="15"/>
  <cols>
    <col min="1" max="1" width="28.85546875" style="3" customWidth="1"/>
    <col min="2" max="2" width="15.28515625" style="3" customWidth="1"/>
    <col min="3" max="3" width="18" style="3" customWidth="1"/>
    <col min="4" max="6" width="8.7109375" style="3"/>
  </cols>
  <sheetData>
    <row r="2" spans="1:1" s="285" customFormat="1">
      <c r="A2" s="81" t="s">
        <v>900</v>
      </c>
    </row>
    <row r="31" spans="1:11" ht="32.25" customHeight="1">
      <c r="A31" s="443" t="s">
        <v>899</v>
      </c>
      <c r="B31" s="443"/>
      <c r="C31" s="443"/>
      <c r="D31" s="443"/>
      <c r="E31" s="443"/>
      <c r="F31" s="443"/>
      <c r="G31" s="443"/>
      <c r="H31" s="443"/>
      <c r="I31" s="443"/>
      <c r="J31" s="443"/>
      <c r="K31" s="443"/>
    </row>
    <row r="32" spans="1:11">
      <c r="A32" s="383" t="s">
        <v>614</v>
      </c>
      <c r="B32" s="384"/>
      <c r="C32" s="384"/>
      <c r="D32" s="385"/>
      <c r="E32" s="385"/>
      <c r="F32" s="385"/>
      <c r="G32" s="385"/>
      <c r="H32" s="385"/>
      <c r="I32" s="385"/>
      <c r="J32" s="385"/>
      <c r="K32" s="385"/>
    </row>
  </sheetData>
  <mergeCells count="1">
    <mergeCell ref="A31:K31"/>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4BD5F-96CA-47B3-A85C-8BE8FE00BA12}">
  <dimension ref="A2:J22"/>
  <sheetViews>
    <sheetView showGridLines="0" workbookViewId="0">
      <selection activeCell="D28" sqref="D28"/>
    </sheetView>
  </sheetViews>
  <sheetFormatPr defaultColWidth="8.7109375" defaultRowHeight="15"/>
  <cols>
    <col min="1" max="1" width="8.7109375" style="206"/>
    <col min="2" max="2" width="36.5703125" style="206" customWidth="1"/>
    <col min="3" max="3" width="8.7109375" style="206"/>
    <col min="4" max="4" width="32.140625" style="206" customWidth="1"/>
    <col min="5" max="10" width="8.7109375" style="206"/>
    <col min="11" max="16384" width="8.7109375" style="199"/>
  </cols>
  <sheetData>
    <row r="2" spans="1:4" s="285" customFormat="1">
      <c r="A2" s="81" t="s">
        <v>895</v>
      </c>
      <c r="B2" s="81"/>
      <c r="C2" s="82"/>
      <c r="D2" s="82"/>
    </row>
    <row r="3" spans="1:4" s="211" customFormat="1" ht="15.75" thickBot="1">
      <c r="A3" s="284"/>
      <c r="B3" s="284"/>
      <c r="C3" s="222"/>
      <c r="D3" s="222"/>
    </row>
    <row r="4" spans="1:4" ht="16.5" thickTop="1" thickBot="1">
      <c r="A4" s="290" t="s">
        <v>44</v>
      </c>
      <c r="B4" s="290" t="s">
        <v>41</v>
      </c>
    </row>
    <row r="5" spans="1:4">
      <c r="A5" s="180">
        <v>2019</v>
      </c>
      <c r="B5" s="287">
        <v>1</v>
      </c>
    </row>
    <row r="6" spans="1:4">
      <c r="A6" s="180">
        <v>2020</v>
      </c>
      <c r="B6" s="287">
        <v>1.1000000000000001</v>
      </c>
    </row>
    <row r="7" spans="1:4">
      <c r="A7" s="180">
        <v>2021</v>
      </c>
      <c r="B7" s="287">
        <v>1.7</v>
      </c>
    </row>
    <row r="8" spans="1:4">
      <c r="A8" s="180">
        <v>2022</v>
      </c>
      <c r="B8" s="287">
        <v>2.4</v>
      </c>
    </row>
    <row r="9" spans="1:4" ht="15.75" thickBot="1">
      <c r="A9" s="288">
        <v>2023</v>
      </c>
      <c r="B9" s="289">
        <v>3.3</v>
      </c>
    </row>
    <row r="10" spans="1:4" ht="15.75" thickTop="1"/>
    <row r="11" spans="1:4" ht="30.75" customHeight="1">
      <c r="A11" s="473" t="s">
        <v>898</v>
      </c>
      <c r="B11" s="468"/>
      <c r="C11" s="468"/>
      <c r="D11" s="468"/>
    </row>
    <row r="12" spans="1:4" ht="15" customHeight="1">
      <c r="A12" s="451" t="s">
        <v>897</v>
      </c>
      <c r="B12" s="428"/>
      <c r="C12" s="428"/>
      <c r="D12" s="428"/>
    </row>
    <row r="13" spans="1:4">
      <c r="A13" s="428"/>
      <c r="B13" s="428"/>
      <c r="C13" s="428"/>
      <c r="D13" s="428"/>
    </row>
    <row r="14" spans="1:4">
      <c r="A14" s="428"/>
      <c r="B14" s="428"/>
      <c r="C14" s="428"/>
      <c r="D14" s="428"/>
    </row>
    <row r="15" spans="1:4">
      <c r="A15" s="428"/>
      <c r="B15" s="428"/>
      <c r="C15" s="428"/>
      <c r="D15" s="428"/>
    </row>
    <row r="16" spans="1:4">
      <c r="A16" s="428"/>
      <c r="B16" s="428"/>
      <c r="C16" s="428"/>
      <c r="D16" s="428"/>
    </row>
    <row r="17" spans="1:4">
      <c r="A17" s="428"/>
      <c r="B17" s="428"/>
      <c r="C17" s="428"/>
      <c r="D17" s="428"/>
    </row>
    <row r="18" spans="1:4">
      <c r="A18" s="428"/>
      <c r="B18" s="428"/>
      <c r="C18" s="428"/>
      <c r="D18" s="428"/>
    </row>
    <row r="19" spans="1:4">
      <c r="A19" s="428"/>
      <c r="B19" s="428"/>
      <c r="C19" s="428"/>
      <c r="D19" s="428"/>
    </row>
    <row r="20" spans="1:4">
      <c r="A20" s="428"/>
      <c r="B20" s="428"/>
      <c r="C20" s="428"/>
      <c r="D20" s="428"/>
    </row>
    <row r="21" spans="1:4" ht="51" customHeight="1">
      <c r="A21" s="428"/>
      <c r="B21" s="428"/>
      <c r="C21" s="428"/>
      <c r="D21" s="428"/>
    </row>
    <row r="22" spans="1:4" ht="46.5" customHeight="1">
      <c r="A22" s="474" t="s">
        <v>896</v>
      </c>
      <c r="B22" s="474"/>
      <c r="C22" s="474"/>
      <c r="D22" s="474"/>
    </row>
  </sheetData>
  <mergeCells count="3">
    <mergeCell ref="A11:D11"/>
    <mergeCell ref="A12:D21"/>
    <mergeCell ref="A22:D22"/>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0B23F-9F1A-40A5-AEE5-7FD991B9B400}">
  <dimension ref="A2:H11"/>
  <sheetViews>
    <sheetView showGridLines="0" zoomScaleNormal="100" workbookViewId="0">
      <selection activeCell="C19" sqref="C19"/>
    </sheetView>
  </sheetViews>
  <sheetFormatPr defaultRowHeight="15"/>
  <cols>
    <col min="1" max="1" width="37" style="3" customWidth="1"/>
    <col min="2" max="6" width="9.140625" style="3"/>
    <col min="7" max="8" width="9.140625" style="168"/>
  </cols>
  <sheetData>
    <row r="2" spans="1:7" s="285" customFormat="1">
      <c r="A2" s="81" t="s">
        <v>891</v>
      </c>
      <c r="B2" s="82"/>
      <c r="C2" s="82"/>
      <c r="D2" s="82"/>
      <c r="E2" s="82"/>
      <c r="F2" s="82"/>
      <c r="G2" s="312"/>
    </row>
    <row r="3" spans="1:7" s="211" customFormat="1" ht="15.75" thickBot="1">
      <c r="A3" s="284"/>
      <c r="B3" s="229"/>
      <c r="C3" s="229"/>
      <c r="D3" s="229"/>
      <c r="E3" s="229"/>
      <c r="F3" s="222"/>
    </row>
    <row r="4" spans="1:7" s="6" customFormat="1" ht="23.25" customHeight="1" thickBot="1">
      <c r="A4" s="201" t="s">
        <v>615</v>
      </c>
      <c r="B4" s="201">
        <v>2011</v>
      </c>
      <c r="C4" s="201">
        <v>2014</v>
      </c>
      <c r="D4" s="201">
        <v>2017</v>
      </c>
      <c r="E4" s="201">
        <v>2021</v>
      </c>
      <c r="F4" s="49"/>
      <c r="G4" s="352"/>
    </row>
    <row r="5" spans="1:7" ht="17.25" customHeight="1">
      <c r="A5" s="3" t="s">
        <v>616</v>
      </c>
      <c r="B5" s="53">
        <v>31</v>
      </c>
      <c r="C5" s="53">
        <v>45.4</v>
      </c>
      <c r="D5" s="53">
        <v>64</v>
      </c>
      <c r="E5" s="53">
        <v>68.8</v>
      </c>
    </row>
    <row r="6" spans="1:7" ht="17.25" customHeight="1">
      <c r="A6" s="3" t="s">
        <v>617</v>
      </c>
      <c r="B6" s="53">
        <v>22.4</v>
      </c>
      <c r="C6" s="53">
        <v>35.4</v>
      </c>
      <c r="D6" s="53">
        <v>43.4</v>
      </c>
      <c r="E6" s="53">
        <v>47.5</v>
      </c>
    </row>
    <row r="7" spans="1:7" ht="17.25" customHeight="1" thickBot="1">
      <c r="A7" s="46" t="s">
        <v>618</v>
      </c>
      <c r="B7" s="54">
        <v>2.5</v>
      </c>
      <c r="C7" s="54">
        <v>8.9</v>
      </c>
      <c r="D7" s="54">
        <v>18.7</v>
      </c>
      <c r="E7" s="54">
        <v>37.9</v>
      </c>
    </row>
    <row r="9" spans="1:7" s="382" customFormat="1" ht="33.75" customHeight="1">
      <c r="A9" s="443" t="s">
        <v>892</v>
      </c>
      <c r="B9" s="443"/>
      <c r="C9" s="443"/>
      <c r="D9" s="443"/>
      <c r="E9" s="443"/>
      <c r="F9" s="443"/>
      <c r="G9" s="443"/>
    </row>
    <row r="10" spans="1:7" s="88" customFormat="1" ht="147" customHeight="1">
      <c r="A10" s="428" t="s">
        <v>893</v>
      </c>
      <c r="B10" s="428"/>
      <c r="C10" s="428"/>
      <c r="D10" s="428"/>
      <c r="E10" s="428"/>
      <c r="F10" s="428"/>
      <c r="G10" s="428"/>
    </row>
    <row r="11" spans="1:7" ht="42" customHeight="1">
      <c r="A11" s="429" t="s">
        <v>894</v>
      </c>
      <c r="B11" s="429"/>
      <c r="C11" s="429"/>
      <c r="D11" s="429"/>
      <c r="E11" s="429"/>
      <c r="F11" s="429"/>
      <c r="G11" s="429"/>
    </row>
  </sheetData>
  <mergeCells count="3">
    <mergeCell ref="A9:G9"/>
    <mergeCell ref="A10:G10"/>
    <mergeCell ref="A11:G11"/>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1B19A-7388-4D66-9636-98C10B5F4531}">
  <dimension ref="A2:K9"/>
  <sheetViews>
    <sheetView showGridLines="0" zoomScale="115" zoomScaleNormal="115" workbookViewId="0">
      <selection activeCell="C11" sqref="C11"/>
    </sheetView>
  </sheetViews>
  <sheetFormatPr defaultColWidth="11.42578125" defaultRowHeight="15"/>
  <cols>
    <col min="1" max="1" width="24.28515625" style="3" customWidth="1"/>
    <col min="2" max="2" width="21.5703125" style="3" customWidth="1"/>
    <col min="3" max="3" width="14.140625" style="3" customWidth="1"/>
    <col min="4" max="4" width="14.85546875" style="3" customWidth="1"/>
    <col min="5" max="11" width="11.42578125" style="3"/>
  </cols>
  <sheetData>
    <row r="2" spans="1:4" s="285" customFormat="1">
      <c r="A2" s="81" t="s">
        <v>889</v>
      </c>
      <c r="B2" s="82"/>
      <c r="C2" s="82"/>
      <c r="D2" s="82"/>
    </row>
    <row r="3" spans="1:4" s="211" customFormat="1" ht="15.75" thickBot="1">
      <c r="A3" s="229"/>
      <c r="B3" s="229"/>
      <c r="C3" s="222"/>
      <c r="D3" s="222"/>
    </row>
    <row r="4" spans="1:4" ht="55.5" customHeight="1" thickBot="1">
      <c r="A4" s="120" t="s">
        <v>43</v>
      </c>
      <c r="B4" s="294" t="s">
        <v>890</v>
      </c>
    </row>
    <row r="5" spans="1:4" ht="17.25" customHeight="1">
      <c r="A5" s="100" t="s">
        <v>619</v>
      </c>
      <c r="B5" s="292">
        <v>85.019518622036642</v>
      </c>
    </row>
    <row r="6" spans="1:4" ht="17.25" customHeight="1">
      <c r="A6" s="100" t="s">
        <v>547</v>
      </c>
      <c r="B6" s="292">
        <v>59.827043851216636</v>
      </c>
    </row>
    <row r="7" spans="1:4" ht="29.25" thickBot="1">
      <c r="A7" s="90" t="s">
        <v>41</v>
      </c>
      <c r="B7" s="293">
        <v>40.511611191126015</v>
      </c>
    </row>
    <row r="8" spans="1:4">
      <c r="B8" s="291"/>
    </row>
    <row r="9" spans="1:4" ht="34.5" customHeight="1">
      <c r="A9" s="428" t="s">
        <v>888</v>
      </c>
      <c r="B9" s="428"/>
      <c r="C9" s="428"/>
      <c r="D9" s="428"/>
    </row>
  </sheetData>
  <mergeCells count="1">
    <mergeCell ref="A9:D9"/>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28ADB-F79A-49D0-B7BE-3A8384377ADE}">
  <dimension ref="A2:H20"/>
  <sheetViews>
    <sheetView showGridLines="0" zoomScale="115" zoomScaleNormal="115" workbookViewId="0">
      <selection activeCell="H13" sqref="H13"/>
    </sheetView>
  </sheetViews>
  <sheetFormatPr defaultColWidth="11.42578125" defaultRowHeight="15"/>
  <cols>
    <col min="1" max="1" width="21.42578125" style="3" customWidth="1"/>
    <col min="2" max="7" width="15.28515625" style="3" customWidth="1"/>
    <col min="8" max="8" width="11.42578125" style="3"/>
  </cols>
  <sheetData>
    <row r="2" spans="1:8" s="312" customFormat="1">
      <c r="A2" s="81" t="s">
        <v>1039</v>
      </c>
      <c r="B2" s="82"/>
      <c r="C2" s="82"/>
      <c r="D2" s="82"/>
      <c r="E2" s="82"/>
      <c r="F2" s="82"/>
      <c r="G2" s="82"/>
      <c r="H2" s="82"/>
    </row>
    <row r="3" spans="1:8" s="211" customFormat="1" ht="15.75" thickBot="1">
      <c r="A3" s="229"/>
      <c r="B3" s="229"/>
      <c r="C3" s="229"/>
      <c r="D3" s="229"/>
      <c r="E3" s="229"/>
      <c r="F3" s="229"/>
      <c r="G3" s="229"/>
      <c r="H3" s="222"/>
    </row>
    <row r="4" spans="1:8" s="352" customFormat="1" ht="30.75" thickBot="1">
      <c r="A4" s="63" t="s">
        <v>43</v>
      </c>
      <c r="B4" s="63" t="s">
        <v>620</v>
      </c>
      <c r="C4" s="63" t="s">
        <v>621</v>
      </c>
      <c r="D4" s="63" t="s">
        <v>622</v>
      </c>
      <c r="E4" s="63" t="s">
        <v>623</v>
      </c>
      <c r="F4" s="63" t="s">
        <v>624</v>
      </c>
      <c r="G4" s="63" t="s">
        <v>625</v>
      </c>
      <c r="H4" s="176"/>
    </row>
    <row r="5" spans="1:8" s="168" customFormat="1">
      <c r="A5" s="3" t="s">
        <v>626</v>
      </c>
      <c r="B5" s="51">
        <v>0.68400000000000005</v>
      </c>
      <c r="C5" s="51">
        <v>0.63300000000000001</v>
      </c>
      <c r="D5" s="51">
        <v>0.61499999999999999</v>
      </c>
      <c r="E5" s="51">
        <v>0.52500000000000002</v>
      </c>
      <c r="F5" s="51">
        <v>0.60699999999999998</v>
      </c>
      <c r="G5" s="51">
        <v>0.56699999999999995</v>
      </c>
      <c r="H5" s="3"/>
    </row>
    <row r="6" spans="1:8" s="168" customFormat="1" ht="15.75" thickBot="1">
      <c r="A6" s="46" t="s">
        <v>627</v>
      </c>
      <c r="B6" s="52">
        <v>0.45300000000000001</v>
      </c>
      <c r="C6" s="52">
        <v>0.30299999999999999</v>
      </c>
      <c r="D6" s="52">
        <v>0.312</v>
      </c>
      <c r="E6" s="52">
        <v>0.29599999999999999</v>
      </c>
      <c r="F6" s="52">
        <v>0.35299999999999998</v>
      </c>
      <c r="G6" s="52">
        <v>0.21</v>
      </c>
      <c r="H6" s="3"/>
    </row>
    <row r="7" spans="1:8" s="168" customFormat="1">
      <c r="A7" s="3"/>
      <c r="B7" s="3"/>
      <c r="C7" s="3"/>
      <c r="D7" s="3"/>
      <c r="E7" s="3"/>
      <c r="F7" s="3"/>
      <c r="G7" s="3"/>
      <c r="H7" s="3"/>
    </row>
    <row r="8" spans="1:8" s="168" customFormat="1" ht="20.25" customHeight="1">
      <c r="A8" s="447" t="s">
        <v>887</v>
      </c>
      <c r="B8" s="447"/>
      <c r="C8" s="447"/>
      <c r="D8" s="447"/>
      <c r="E8" s="447"/>
      <c r="F8" s="447"/>
      <c r="G8" s="447"/>
      <c r="H8" s="447"/>
    </row>
    <row r="9" spans="1:8" s="168" customFormat="1" ht="44.25" customHeight="1">
      <c r="A9" s="429" t="s">
        <v>1038</v>
      </c>
      <c r="B9" s="430"/>
      <c r="C9" s="430"/>
      <c r="D9" s="430"/>
      <c r="E9" s="430"/>
      <c r="F9" s="430"/>
      <c r="G9" s="430"/>
      <c r="H9" s="3"/>
    </row>
    <row r="20" spans="2:2">
      <c r="B20" s="42"/>
    </row>
  </sheetData>
  <mergeCells count="2">
    <mergeCell ref="A8:H8"/>
    <mergeCell ref="A9:G9"/>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FD243-4BE6-4544-AA9B-9EE09FBDA1E1}">
  <dimension ref="A2:I32"/>
  <sheetViews>
    <sheetView showGridLines="0" topLeftCell="A7" zoomScale="115" zoomScaleNormal="115" workbookViewId="0">
      <selection activeCell="J22" sqref="J22"/>
    </sheetView>
  </sheetViews>
  <sheetFormatPr defaultColWidth="11.42578125" defaultRowHeight="15"/>
  <cols>
    <col min="1" max="1" width="21.42578125" style="3" customWidth="1"/>
    <col min="2" max="7" width="15.28515625" style="3" customWidth="1"/>
    <col min="8" max="8" width="11.42578125" style="3"/>
  </cols>
  <sheetData>
    <row r="2" spans="1:1" s="285" customFormat="1">
      <c r="A2" s="81" t="s">
        <v>1040</v>
      </c>
    </row>
    <row r="31" spans="1:9" s="88" customFormat="1" ht="14.25" customHeight="1">
      <c r="A31" s="443" t="s">
        <v>886</v>
      </c>
      <c r="B31" s="443"/>
      <c r="C31" s="443"/>
      <c r="D31" s="443"/>
      <c r="E31" s="443"/>
      <c r="F31" s="443"/>
      <c r="G31" s="443"/>
      <c r="H31" s="443"/>
      <c r="I31" s="443"/>
    </row>
    <row r="32" spans="1:9" s="88" customFormat="1" ht="61.5" customHeight="1">
      <c r="A32" s="428" t="s">
        <v>1020</v>
      </c>
      <c r="B32" s="428"/>
      <c r="C32" s="428"/>
      <c r="D32" s="428"/>
      <c r="E32" s="428"/>
      <c r="F32" s="428"/>
      <c r="G32" s="428"/>
      <c r="H32" s="428"/>
      <c r="I32" s="428"/>
    </row>
  </sheetData>
  <mergeCells count="2">
    <mergeCell ref="A32:I32"/>
    <mergeCell ref="A31:I3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F9A1-6B91-4136-95CA-F4D340221BFF}">
  <dimension ref="A2:G9"/>
  <sheetViews>
    <sheetView showGridLines="0" zoomScaleNormal="100" workbookViewId="0">
      <selection activeCell="B20" sqref="B20"/>
    </sheetView>
  </sheetViews>
  <sheetFormatPr defaultRowHeight="15"/>
  <cols>
    <col min="1" max="1" width="28.28515625" style="3" customWidth="1"/>
    <col min="2" max="2" width="16.140625" style="3" customWidth="1"/>
    <col min="3" max="6" width="23.5703125" style="3" customWidth="1"/>
    <col min="7" max="7" width="9.140625" style="3"/>
  </cols>
  <sheetData>
    <row r="2" spans="1:6" s="4" customFormat="1" ht="15.75">
      <c r="A2" s="42" t="s">
        <v>1027</v>
      </c>
      <c r="B2" s="56"/>
      <c r="C2" s="55"/>
      <c r="D2" s="55"/>
      <c r="E2" s="56"/>
      <c r="F2" s="56"/>
    </row>
    <row r="3" spans="1:6" s="4" customFormat="1" ht="16.5" thickBot="1">
      <c r="A3" s="64"/>
      <c r="B3" s="66"/>
      <c r="C3" s="65"/>
      <c r="D3" s="65"/>
      <c r="E3" s="66"/>
      <c r="F3" s="66"/>
    </row>
    <row r="4" spans="1:6" s="11" customFormat="1" ht="45.75" thickBot="1">
      <c r="A4" s="63" t="s">
        <v>15</v>
      </c>
      <c r="B4" s="63" t="s">
        <v>71</v>
      </c>
      <c r="C4" s="63" t="s">
        <v>72</v>
      </c>
      <c r="D4" s="63" t="s">
        <v>73</v>
      </c>
      <c r="E4" s="63" t="s">
        <v>74</v>
      </c>
      <c r="F4" s="63" t="s">
        <v>75</v>
      </c>
    </row>
    <row r="5" spans="1:6">
      <c r="A5" s="3" t="s">
        <v>76</v>
      </c>
      <c r="B5" s="3">
        <v>2020</v>
      </c>
      <c r="C5" s="39">
        <v>0.34117142857142857</v>
      </c>
      <c r="D5" s="39">
        <v>0.84810629129236947</v>
      </c>
      <c r="E5" s="39">
        <v>0.41902032356076302</v>
      </c>
      <c r="F5" s="39">
        <v>0.1783119716321836</v>
      </c>
    </row>
    <row r="6" spans="1:6" ht="15.75" thickBot="1">
      <c r="A6" s="46" t="s">
        <v>77</v>
      </c>
      <c r="B6" s="46">
        <v>2022</v>
      </c>
      <c r="C6" s="67">
        <v>0.7692592592592592</v>
      </c>
      <c r="D6" s="67">
        <v>0.97305054436463712</v>
      </c>
      <c r="E6" s="67">
        <v>0.84194146071573961</v>
      </c>
      <c r="F6" s="67">
        <v>0.77836560853628478</v>
      </c>
    </row>
    <row r="8" spans="1:6" s="58" customFormat="1" ht="31.5" customHeight="1">
      <c r="A8" s="428" t="s">
        <v>1047</v>
      </c>
      <c r="B8" s="428"/>
      <c r="C8" s="428"/>
      <c r="D8" s="428"/>
      <c r="E8" s="428"/>
      <c r="F8" s="428"/>
    </row>
    <row r="9" spans="1:6" s="58" customFormat="1" ht="46.5" customHeight="1">
      <c r="A9" s="428" t="s">
        <v>769</v>
      </c>
      <c r="B9" s="428"/>
      <c r="C9" s="428"/>
      <c r="D9" s="428"/>
      <c r="E9" s="428"/>
      <c r="F9" s="428"/>
    </row>
  </sheetData>
  <mergeCells count="2">
    <mergeCell ref="A8:F8"/>
    <mergeCell ref="A9:F9"/>
  </mergeCell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716F-D260-4E9B-B9DC-1383B7012831}">
  <dimension ref="A2:H30"/>
  <sheetViews>
    <sheetView showGridLines="0" zoomScale="115" zoomScaleNormal="115" workbookViewId="0">
      <selection activeCell="J20" sqref="J20"/>
    </sheetView>
  </sheetViews>
  <sheetFormatPr defaultColWidth="11.42578125" defaultRowHeight="15"/>
  <cols>
    <col min="1" max="1" width="21.42578125" style="3" customWidth="1"/>
    <col min="2" max="7" width="15.28515625" style="3" customWidth="1"/>
    <col min="8" max="8" width="11.42578125" style="3"/>
  </cols>
  <sheetData>
    <row r="2" spans="1:1" s="285" customFormat="1">
      <c r="A2" s="81" t="s">
        <v>884</v>
      </c>
    </row>
    <row r="29" spans="1:8" s="88" customFormat="1" ht="31.5" customHeight="1">
      <c r="A29" s="430" t="s">
        <v>883</v>
      </c>
      <c r="B29" s="430"/>
      <c r="C29" s="430"/>
      <c r="D29" s="430"/>
      <c r="E29" s="430"/>
      <c r="F29" s="430"/>
      <c r="G29" s="430"/>
      <c r="H29" s="430"/>
    </row>
    <row r="30" spans="1:8" s="88" customFormat="1" ht="75.75" customHeight="1">
      <c r="A30" s="428" t="s">
        <v>885</v>
      </c>
      <c r="B30" s="428"/>
      <c r="C30" s="428"/>
      <c r="D30" s="428"/>
      <c r="E30" s="428"/>
      <c r="F30" s="428"/>
      <c r="G30" s="428"/>
      <c r="H30" s="428"/>
    </row>
  </sheetData>
  <mergeCells count="2">
    <mergeCell ref="A29:H29"/>
    <mergeCell ref="A30:H30"/>
  </mergeCell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90B90-D729-4DD5-B721-2FC0F7965865}">
  <dimension ref="A1"/>
  <sheetViews>
    <sheetView view="pageBreakPreview" zoomScale="60" zoomScaleNormal="100" workbookViewId="0">
      <selection activeCell="K55" sqref="K55"/>
    </sheetView>
  </sheetViews>
  <sheetFormatPr defaultRowHeight="15"/>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2FB2E-BBBF-4C67-A08E-ED03DC40CF8B}">
  <dimension ref="A2:J41"/>
  <sheetViews>
    <sheetView showGridLines="0" topLeftCell="A14" zoomScale="115" zoomScaleNormal="115" workbookViewId="0">
      <selection activeCell="J27" sqref="J27"/>
    </sheetView>
  </sheetViews>
  <sheetFormatPr defaultColWidth="8.85546875" defaultRowHeight="15"/>
  <cols>
    <col min="1" max="1" width="20" style="222" customWidth="1"/>
    <col min="2" max="2" width="16.5703125" style="222" customWidth="1"/>
    <col min="3" max="3" width="21" style="222" customWidth="1"/>
    <col min="4" max="4" width="16.5703125" style="222" customWidth="1"/>
    <col min="5" max="34" width="13" style="211" customWidth="1"/>
    <col min="35" max="16384" width="8.85546875" style="211"/>
  </cols>
  <sheetData>
    <row r="2" spans="1:4" s="285" customFormat="1">
      <c r="A2" s="81" t="s">
        <v>628</v>
      </c>
      <c r="B2" s="82"/>
      <c r="C2" s="82"/>
      <c r="D2" s="82"/>
    </row>
    <row r="3" spans="1:4" ht="15.75" thickBot="1">
      <c r="A3" s="229"/>
      <c r="B3" s="229"/>
      <c r="C3" s="229"/>
      <c r="D3" s="229"/>
    </row>
    <row r="4" spans="1:4" ht="30.75" thickBot="1">
      <c r="A4" s="306" t="s">
        <v>629</v>
      </c>
      <c r="B4" s="306" t="s">
        <v>630</v>
      </c>
      <c r="C4" s="306" t="s">
        <v>41</v>
      </c>
      <c r="D4" s="307" t="s">
        <v>631</v>
      </c>
    </row>
    <row r="5" spans="1:4">
      <c r="A5" s="305" t="s">
        <v>185</v>
      </c>
      <c r="B5" s="308">
        <v>30.800550999999999</v>
      </c>
      <c r="C5" s="308">
        <v>14.571</v>
      </c>
      <c r="D5" s="308">
        <f>B5-C5</f>
        <v>16.229551000000001</v>
      </c>
    </row>
    <row r="6" spans="1:4">
      <c r="A6" s="305" t="s">
        <v>186</v>
      </c>
      <c r="B6" s="308">
        <v>31.231741</v>
      </c>
      <c r="C6" s="308">
        <v>14.285</v>
      </c>
      <c r="D6" s="308">
        <f t="shared" ref="D6:D38" si="0">B6-C6</f>
        <v>16.946740999999999</v>
      </c>
    </row>
    <row r="7" spans="1:4">
      <c r="A7" s="305" t="s">
        <v>187</v>
      </c>
      <c r="B7" s="308">
        <v>31.539254</v>
      </c>
      <c r="C7" s="308">
        <v>15.048</v>
      </c>
      <c r="D7" s="308">
        <f t="shared" si="0"/>
        <v>16.491253999999998</v>
      </c>
    </row>
    <row r="8" spans="1:4">
      <c r="A8" s="305" t="s">
        <v>188</v>
      </c>
      <c r="B8" s="308">
        <v>31.919283</v>
      </c>
      <c r="C8" s="308">
        <v>15.295</v>
      </c>
      <c r="D8" s="308">
        <f t="shared" si="0"/>
        <v>16.624282999999998</v>
      </c>
    </row>
    <row r="9" spans="1:4">
      <c r="A9" s="305" t="s">
        <v>189</v>
      </c>
      <c r="B9" s="308">
        <v>31.949667999999999</v>
      </c>
      <c r="C9" s="308">
        <v>15.584</v>
      </c>
      <c r="D9" s="308">
        <f t="shared" si="0"/>
        <v>16.365667999999999</v>
      </c>
    </row>
    <row r="10" spans="1:4">
      <c r="A10" s="305" t="s">
        <v>190</v>
      </c>
      <c r="B10" s="308">
        <v>32.110531999999999</v>
      </c>
      <c r="C10" s="308">
        <v>15.8</v>
      </c>
      <c r="D10" s="308">
        <f t="shared" si="0"/>
        <v>16.310531999999998</v>
      </c>
    </row>
    <row r="11" spans="1:4">
      <c r="A11" s="305" t="s">
        <v>191</v>
      </c>
      <c r="B11" s="308">
        <v>32.319521000000002</v>
      </c>
      <c r="C11" s="308">
        <v>15.853</v>
      </c>
      <c r="D11" s="308">
        <f t="shared" si="0"/>
        <v>16.466521</v>
      </c>
    </row>
    <row r="12" spans="1:4">
      <c r="A12" s="305" t="s">
        <v>192</v>
      </c>
      <c r="B12" s="308">
        <v>32.577931</v>
      </c>
      <c r="C12" s="308">
        <v>16.122</v>
      </c>
      <c r="D12" s="308">
        <f t="shared" si="0"/>
        <v>16.455931</v>
      </c>
    </row>
    <row r="13" spans="1:4">
      <c r="A13" s="305" t="s">
        <v>193</v>
      </c>
      <c r="B13" s="308">
        <v>32.731036000000003</v>
      </c>
      <c r="C13" s="308">
        <v>16.175999999999998</v>
      </c>
      <c r="D13" s="308">
        <f t="shared" si="0"/>
        <v>16.555036000000005</v>
      </c>
    </row>
    <row r="14" spans="1:4">
      <c r="A14" s="305" t="s">
        <v>194</v>
      </c>
      <c r="B14" s="308">
        <v>32.973537999999998</v>
      </c>
      <c r="C14" s="308">
        <v>16.474</v>
      </c>
      <c r="D14" s="308">
        <f t="shared" si="0"/>
        <v>16.499537999999998</v>
      </c>
    </row>
    <row r="15" spans="1:4">
      <c r="A15" s="305" t="s">
        <v>195</v>
      </c>
      <c r="B15" s="308">
        <v>32.920684000000001</v>
      </c>
      <c r="C15" s="308">
        <v>16.911999999999999</v>
      </c>
      <c r="D15" s="308">
        <f t="shared" si="0"/>
        <v>16.008684000000002</v>
      </c>
    </row>
    <row r="16" spans="1:4">
      <c r="A16" s="305" t="s">
        <v>196</v>
      </c>
      <c r="B16" s="308">
        <v>32.455404000000001</v>
      </c>
      <c r="C16" s="308">
        <v>17.16</v>
      </c>
      <c r="D16" s="308">
        <f t="shared" si="0"/>
        <v>15.295404000000001</v>
      </c>
    </row>
    <row r="17" spans="1:4">
      <c r="A17" s="305" t="s">
        <v>197</v>
      </c>
      <c r="B17" s="308">
        <v>32.279679000000002</v>
      </c>
      <c r="C17" s="308">
        <v>17.187000000000001</v>
      </c>
      <c r="D17" s="308">
        <f t="shared" si="0"/>
        <v>15.092679</v>
      </c>
    </row>
    <row r="18" spans="1:4">
      <c r="A18" s="305" t="s">
        <v>198</v>
      </c>
      <c r="B18" s="308">
        <v>32.165954999999997</v>
      </c>
      <c r="C18" s="308">
        <v>17.541</v>
      </c>
      <c r="D18" s="308">
        <f t="shared" si="0"/>
        <v>14.624954999999996</v>
      </c>
    </row>
    <row r="19" spans="1:4">
      <c r="A19" s="305" t="s">
        <v>199</v>
      </c>
      <c r="B19" s="308">
        <v>32.166361000000002</v>
      </c>
      <c r="C19" s="308">
        <v>18.007999999999999</v>
      </c>
      <c r="D19" s="308">
        <f t="shared" si="0"/>
        <v>14.158361000000003</v>
      </c>
    </row>
    <row r="20" spans="1:4">
      <c r="A20" s="305" t="s">
        <v>200</v>
      </c>
      <c r="B20" s="308">
        <v>32.637445999999997</v>
      </c>
      <c r="C20" s="308">
        <v>18.567</v>
      </c>
      <c r="D20" s="308">
        <f t="shared" si="0"/>
        <v>14.070445999999997</v>
      </c>
    </row>
    <row r="21" spans="1:4">
      <c r="A21" s="305" t="s">
        <v>201</v>
      </c>
      <c r="B21" s="308">
        <v>32.765959000000002</v>
      </c>
      <c r="C21" s="308">
        <v>19.088000000000001</v>
      </c>
      <c r="D21" s="308">
        <f t="shared" si="0"/>
        <v>13.677959000000001</v>
      </c>
    </row>
    <row r="22" spans="1:4">
      <c r="A22" s="305" t="s">
        <v>202</v>
      </c>
      <c r="B22" s="308">
        <v>32.859203999999998</v>
      </c>
      <c r="C22" s="308">
        <v>19.681999999999999</v>
      </c>
      <c r="D22" s="308">
        <f t="shared" si="0"/>
        <v>13.177204</v>
      </c>
    </row>
    <row r="23" spans="1:4">
      <c r="A23" s="305" t="s">
        <v>203</v>
      </c>
      <c r="B23" s="308">
        <v>32.245178000000003</v>
      </c>
      <c r="C23" s="308">
        <v>19.89</v>
      </c>
      <c r="D23" s="308">
        <f t="shared" si="0"/>
        <v>12.355178000000002</v>
      </c>
    </row>
    <row r="24" spans="1:4">
      <c r="A24" s="305" t="s">
        <v>204</v>
      </c>
      <c r="B24" s="308">
        <v>31.4849</v>
      </c>
      <c r="C24" s="308">
        <v>19.097999999999999</v>
      </c>
      <c r="D24" s="308">
        <f t="shared" si="0"/>
        <v>12.386900000000001</v>
      </c>
    </row>
    <row r="25" spans="1:4">
      <c r="A25" s="305" t="s">
        <v>205</v>
      </c>
      <c r="B25" s="308">
        <v>31.521878999999998</v>
      </c>
      <c r="C25" s="308">
        <v>19.716000000000001</v>
      </c>
      <c r="D25" s="308">
        <f t="shared" si="0"/>
        <v>11.805878999999997</v>
      </c>
    </row>
    <row r="26" spans="1:4">
      <c r="A26" s="305" t="s">
        <v>206</v>
      </c>
      <c r="B26" s="308">
        <v>31.896536000000001</v>
      </c>
      <c r="C26" s="308">
        <v>20.099</v>
      </c>
      <c r="D26" s="308">
        <f t="shared" si="0"/>
        <v>11.797536000000001</v>
      </c>
    </row>
    <row r="27" spans="1:4">
      <c r="A27" s="305" t="s">
        <v>207</v>
      </c>
      <c r="B27" s="308">
        <v>32.361806000000001</v>
      </c>
      <c r="C27" s="308">
        <v>20.331</v>
      </c>
      <c r="D27" s="308">
        <f t="shared" si="0"/>
        <v>12.030806000000002</v>
      </c>
    </row>
    <row r="28" spans="1:4">
      <c r="A28" s="305" t="s">
        <v>208</v>
      </c>
      <c r="B28" s="308">
        <v>32.644055000000002</v>
      </c>
      <c r="C28" s="308">
        <v>20.414000000000001</v>
      </c>
      <c r="D28" s="308">
        <f t="shared" si="0"/>
        <v>12.230055</v>
      </c>
    </row>
    <row r="29" spans="1:4">
      <c r="A29" s="305" t="s">
        <v>209</v>
      </c>
      <c r="B29" s="308">
        <v>32.857737999999998</v>
      </c>
      <c r="C29" s="308">
        <v>20.567</v>
      </c>
      <c r="D29" s="308">
        <f t="shared" si="0"/>
        <v>12.290737999999997</v>
      </c>
    </row>
    <row r="30" spans="1:4">
      <c r="A30" s="305" t="s">
        <v>210</v>
      </c>
      <c r="B30" s="308">
        <v>32.922137999999997</v>
      </c>
      <c r="C30" s="308">
        <v>21.042999999999999</v>
      </c>
      <c r="D30" s="308">
        <f t="shared" si="0"/>
        <v>11.879137999999998</v>
      </c>
    </row>
    <row r="31" spans="1:4">
      <c r="A31" s="305" t="s">
        <v>211</v>
      </c>
      <c r="B31" s="308">
        <v>33.557727</v>
      </c>
      <c r="C31" s="308">
        <v>20.949000000000002</v>
      </c>
      <c r="D31" s="308">
        <f t="shared" si="0"/>
        <v>12.608726999999998</v>
      </c>
    </row>
    <row r="32" spans="1:4">
      <c r="A32" s="305" t="s">
        <v>212</v>
      </c>
      <c r="B32" s="308">
        <v>33.316045000000003</v>
      </c>
      <c r="C32" s="308">
        <v>20.956</v>
      </c>
      <c r="D32" s="308">
        <f t="shared" si="0"/>
        <v>12.360045000000003</v>
      </c>
    </row>
    <row r="33" spans="1:10">
      <c r="A33" s="305" t="s">
        <v>213</v>
      </c>
      <c r="B33" s="308">
        <v>33.419623000000001</v>
      </c>
      <c r="C33" s="308">
        <v>21.257999999999999</v>
      </c>
      <c r="D33" s="308">
        <f t="shared" si="0"/>
        <v>12.161623000000002</v>
      </c>
    </row>
    <row r="34" spans="1:10">
      <c r="A34" s="305" t="s">
        <v>214</v>
      </c>
      <c r="B34" s="308">
        <v>33.349741000000002</v>
      </c>
      <c r="C34" s="308">
        <v>21.44</v>
      </c>
      <c r="D34" s="308">
        <f t="shared" si="0"/>
        <v>11.909741</v>
      </c>
    </row>
    <row r="35" spans="1:10">
      <c r="A35" s="305" t="s">
        <v>215</v>
      </c>
      <c r="B35" s="308">
        <v>33.464218000000002</v>
      </c>
      <c r="C35" s="308">
        <v>20.815999999999999</v>
      </c>
      <c r="D35" s="308">
        <f t="shared" si="0"/>
        <v>12.648218000000004</v>
      </c>
    </row>
    <row r="36" spans="1:10">
      <c r="A36" s="305" t="s">
        <v>216</v>
      </c>
      <c r="B36" s="308">
        <v>34.022312999999997</v>
      </c>
      <c r="C36" s="308">
        <v>21.012</v>
      </c>
      <c r="D36" s="308">
        <f t="shared" si="0"/>
        <v>13.010312999999996</v>
      </c>
    </row>
    <row r="37" spans="1:10">
      <c r="A37" s="305" t="s">
        <v>217</v>
      </c>
      <c r="B37" s="308">
        <v>33.964269000000002</v>
      </c>
      <c r="C37" s="308">
        <v>21.422000000000001</v>
      </c>
      <c r="D37" s="308">
        <f t="shared" si="0"/>
        <v>12.542269000000001</v>
      </c>
    </row>
    <row r="38" spans="1:10" ht="15.75" thickBot="1">
      <c r="A38" s="309" t="s">
        <v>218</v>
      </c>
      <c r="B38" s="310">
        <v>33.731464000000003</v>
      </c>
      <c r="C38" s="310">
        <v>21.260999999999999</v>
      </c>
      <c r="D38" s="310">
        <f t="shared" si="0"/>
        <v>12.470464000000003</v>
      </c>
    </row>
    <row r="39" spans="1:10">
      <c r="A39" s="237"/>
      <c r="B39" s="237"/>
      <c r="C39" s="237"/>
    </row>
    <row r="40" spans="1:10" s="88" customFormat="1" ht="22.5" customHeight="1">
      <c r="A40" s="466" t="s">
        <v>882</v>
      </c>
      <c r="B40" s="466"/>
      <c r="C40" s="466"/>
      <c r="D40" s="466"/>
      <c r="E40" s="466"/>
      <c r="F40" s="466"/>
      <c r="G40" s="466"/>
      <c r="H40" s="466"/>
      <c r="I40" s="466"/>
      <c r="J40" s="466"/>
    </row>
    <row r="41" spans="1:10" s="88" customFormat="1" ht="58.5" customHeight="1">
      <c r="A41" s="443" t="s">
        <v>881</v>
      </c>
      <c r="B41" s="443"/>
      <c r="C41" s="443"/>
      <c r="D41" s="443"/>
      <c r="E41" s="443"/>
      <c r="F41" s="443"/>
      <c r="G41" s="443"/>
      <c r="H41" s="443"/>
      <c r="I41" s="443"/>
      <c r="J41" s="443"/>
    </row>
  </sheetData>
  <mergeCells count="2">
    <mergeCell ref="A41:J41"/>
    <mergeCell ref="A40:J40"/>
  </mergeCells>
  <pageMargins left="0.7" right="0.7" top="0.75" bottom="0.75" header="0.3" footer="0.3"/>
  <ignoredErrors>
    <ignoredError sqref="A5:A38" numberStoredAsText="1"/>
  </ignoredError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FE473-B719-44F6-AAC6-204FEC86ABE1}">
  <dimension ref="A2:I15"/>
  <sheetViews>
    <sheetView showGridLines="0" zoomScale="115" zoomScaleNormal="115" workbookViewId="0">
      <selection activeCell="E5" sqref="E5"/>
    </sheetView>
  </sheetViews>
  <sheetFormatPr defaultColWidth="9.140625" defaultRowHeight="15"/>
  <cols>
    <col min="1" max="1" width="59.7109375" style="298" customWidth="1"/>
    <col min="2" max="2" width="18.5703125" style="298" customWidth="1"/>
    <col min="3" max="3" width="24.140625" style="298" customWidth="1"/>
    <col min="4" max="5" width="9.140625" style="298"/>
    <col min="6" max="6" width="30" style="298" customWidth="1"/>
    <col min="7" max="9" width="9.140625" style="298"/>
    <col min="10" max="16384" width="9.140625" style="295"/>
  </cols>
  <sheetData>
    <row r="2" spans="1:6" s="285" customFormat="1">
      <c r="A2" s="81" t="s">
        <v>1041</v>
      </c>
      <c r="B2" s="82"/>
      <c r="C2" s="82"/>
      <c r="D2" s="82"/>
      <c r="E2" s="82"/>
      <c r="F2" s="82"/>
    </row>
    <row r="3" spans="1:6" s="211" customFormat="1" ht="15.75" thickBot="1">
      <c r="A3" s="229"/>
      <c r="B3" s="229"/>
      <c r="C3" s="229"/>
      <c r="D3" s="222"/>
      <c r="E3" s="222"/>
      <c r="F3" s="222"/>
    </row>
    <row r="4" spans="1:6" ht="15.75" thickBot="1">
      <c r="A4" s="476" t="s">
        <v>632</v>
      </c>
      <c r="B4" s="475" t="s">
        <v>633</v>
      </c>
      <c r="C4" s="475"/>
    </row>
    <row r="5" spans="1:6" s="301" customFormat="1" ht="28.5" customHeight="1" thickBot="1">
      <c r="A5" s="475"/>
      <c r="B5" s="302" t="s">
        <v>41</v>
      </c>
      <c r="C5" s="302" t="s">
        <v>634</v>
      </c>
      <c r="D5" s="300"/>
      <c r="E5" s="300"/>
      <c r="F5" s="300"/>
    </row>
    <row r="6" spans="1:6">
      <c r="A6" s="298" t="s">
        <v>635</v>
      </c>
      <c r="B6" s="299">
        <v>10.036</v>
      </c>
      <c r="C6" s="299">
        <v>10.380274999999999</v>
      </c>
    </row>
    <row r="7" spans="1:6">
      <c r="A7" s="298" t="s">
        <v>636</v>
      </c>
      <c r="B7" s="299">
        <v>3.8250000000000002</v>
      </c>
      <c r="C7" s="299">
        <v>3.7547830000000002</v>
      </c>
    </row>
    <row r="8" spans="1:6">
      <c r="A8" s="298" t="s">
        <v>637</v>
      </c>
      <c r="B8" s="299">
        <v>3.585</v>
      </c>
      <c r="C8" s="299">
        <v>8.8291210000000007</v>
      </c>
    </row>
    <row r="9" spans="1:6">
      <c r="A9" s="298" t="s">
        <v>638</v>
      </c>
      <c r="B9" s="299">
        <v>2.0139999999999998</v>
      </c>
      <c r="C9" s="299">
        <v>8.2219099999999994</v>
      </c>
    </row>
    <row r="10" spans="1:6">
      <c r="A10" s="298" t="s">
        <v>639</v>
      </c>
      <c r="B10" s="299">
        <v>0.84799999999999998</v>
      </c>
      <c r="C10" s="299">
        <v>1.684712</v>
      </c>
    </row>
    <row r="11" spans="1:6">
      <c r="A11" s="298" t="s">
        <v>640</v>
      </c>
      <c r="B11" s="299">
        <v>1.0070000000000001</v>
      </c>
      <c r="C11" s="299">
        <v>0.86066299999999996</v>
      </c>
    </row>
    <row r="12" spans="1:6" ht="15.75" thickBot="1">
      <c r="A12" s="303" t="s">
        <v>181</v>
      </c>
      <c r="B12" s="304">
        <f>+SUM(B6:B11)</f>
        <v>21.315000000000001</v>
      </c>
      <c r="C12" s="304">
        <f>+SUM(C6:C11)</f>
        <v>33.731464000000003</v>
      </c>
    </row>
    <row r="14" spans="1:6" s="88" customFormat="1">
      <c r="A14" s="466" t="s">
        <v>880</v>
      </c>
      <c r="B14" s="466"/>
      <c r="C14" s="466"/>
      <c r="D14" s="466"/>
      <c r="E14" s="466"/>
      <c r="F14" s="466"/>
    </row>
    <row r="15" spans="1:6" s="88" customFormat="1" ht="74.25" customHeight="1">
      <c r="A15" s="433" t="s">
        <v>879</v>
      </c>
      <c r="B15" s="433"/>
      <c r="C15" s="433"/>
      <c r="D15" s="433"/>
      <c r="E15" s="433"/>
      <c r="F15" s="433"/>
    </row>
  </sheetData>
  <mergeCells count="4">
    <mergeCell ref="B4:C4"/>
    <mergeCell ref="A4:A5"/>
    <mergeCell ref="A14:F14"/>
    <mergeCell ref="A15:F15"/>
  </mergeCell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382D-70E5-4832-9A66-60F3A119C6FE}">
  <dimension ref="A2:F14"/>
  <sheetViews>
    <sheetView showGridLines="0" zoomScale="115" zoomScaleNormal="115" workbookViewId="0">
      <selection activeCell="A2" sqref="A2"/>
    </sheetView>
  </sheetViews>
  <sheetFormatPr defaultRowHeight="15"/>
  <cols>
    <col min="1" max="1" width="12" style="3" customWidth="1"/>
    <col min="2" max="2" width="17.42578125" style="3" customWidth="1"/>
    <col min="3" max="3" width="9.140625" style="3"/>
  </cols>
  <sheetData>
    <row r="2" spans="1:6" s="285" customFormat="1">
      <c r="A2" s="81" t="s">
        <v>1042</v>
      </c>
      <c r="B2" s="82"/>
      <c r="C2" s="82"/>
      <c r="D2" s="82"/>
      <c r="E2" s="82"/>
    </row>
    <row r="3" spans="1:6" s="211" customFormat="1" ht="15.75" thickBot="1">
      <c r="A3" s="229"/>
      <c r="B3" s="229"/>
      <c r="C3" s="222"/>
      <c r="D3" s="222"/>
      <c r="E3" s="222"/>
    </row>
    <row r="4" spans="1:6" ht="15.75" thickBot="1">
      <c r="A4" s="274" t="s">
        <v>44</v>
      </c>
      <c r="B4" s="274" t="s">
        <v>641</v>
      </c>
    </row>
    <row r="5" spans="1:6">
      <c r="A5" s="17">
        <v>2016</v>
      </c>
      <c r="B5" s="17">
        <v>27</v>
      </c>
    </row>
    <row r="6" spans="1:6">
      <c r="A6" s="17">
        <v>2017</v>
      </c>
      <c r="B6" s="17">
        <v>27</v>
      </c>
    </row>
    <row r="7" spans="1:6">
      <c r="A7" s="17">
        <v>2018</v>
      </c>
      <c r="B7" s="17">
        <v>36</v>
      </c>
    </row>
    <row r="8" spans="1:6">
      <c r="A8" s="17">
        <v>2019</v>
      </c>
      <c r="B8" s="17">
        <v>39</v>
      </c>
    </row>
    <row r="9" spans="1:6">
      <c r="A9" s="17">
        <v>2020</v>
      </c>
      <c r="B9" s="17">
        <v>39</v>
      </c>
    </row>
    <row r="10" spans="1:6">
      <c r="A10" s="17">
        <v>2021</v>
      </c>
      <c r="B10" s="17">
        <v>39</v>
      </c>
    </row>
    <row r="11" spans="1:6" ht="15.75" thickBot="1">
      <c r="A11" s="76">
        <v>2022</v>
      </c>
      <c r="B11" s="76">
        <v>45</v>
      </c>
    </row>
    <row r="13" spans="1:6" ht="45.75" customHeight="1">
      <c r="A13" s="428" t="s">
        <v>877</v>
      </c>
      <c r="B13" s="428"/>
      <c r="C13" s="428"/>
      <c r="D13" s="428"/>
      <c r="E13" s="428"/>
      <c r="F13" s="428"/>
    </row>
    <row r="14" spans="1:6" ht="42.75" customHeight="1">
      <c r="A14" s="433" t="s">
        <v>878</v>
      </c>
      <c r="B14" s="433"/>
      <c r="C14" s="433"/>
      <c r="D14" s="433"/>
      <c r="E14" s="433"/>
      <c r="F14" s="433"/>
    </row>
  </sheetData>
  <mergeCells count="2">
    <mergeCell ref="A13:F13"/>
    <mergeCell ref="A14:F14"/>
  </mergeCell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F581-FEC9-431B-986D-E5A76C57534E}">
  <dimension ref="A2:E16"/>
  <sheetViews>
    <sheetView showGridLines="0" zoomScale="115" zoomScaleNormal="115" workbookViewId="0">
      <selection activeCell="D18" sqref="D18"/>
    </sheetView>
  </sheetViews>
  <sheetFormatPr defaultColWidth="8.85546875" defaultRowHeight="15"/>
  <cols>
    <col min="1" max="1" width="37.7109375" style="3" customWidth="1"/>
    <col min="2" max="2" width="15" style="3" bestFit="1" customWidth="1"/>
    <col min="3" max="3" width="9.7109375" style="3" bestFit="1" customWidth="1"/>
    <col min="4" max="4" width="16.42578125" style="3" customWidth="1"/>
    <col min="5" max="5" width="15" style="3" customWidth="1"/>
  </cols>
  <sheetData>
    <row r="2" spans="1:5" s="285" customFormat="1">
      <c r="A2" s="81" t="s">
        <v>875</v>
      </c>
      <c r="B2" s="82"/>
      <c r="C2" s="82"/>
      <c r="D2" s="82"/>
      <c r="E2" s="82"/>
    </row>
    <row r="3" spans="1:5" s="211" customFormat="1" ht="15.75" thickBot="1">
      <c r="A3" s="229"/>
      <c r="B3" s="229"/>
      <c r="C3" s="229"/>
      <c r="D3" s="222"/>
      <c r="E3" s="222"/>
    </row>
    <row r="4" spans="1:5" ht="30.75" thickBot="1">
      <c r="A4" s="95" t="s">
        <v>642</v>
      </c>
      <c r="B4" s="95" t="s">
        <v>643</v>
      </c>
      <c r="C4" s="95" t="s">
        <v>644</v>
      </c>
    </row>
    <row r="5" spans="1:5">
      <c r="A5" s="3" t="s">
        <v>645</v>
      </c>
      <c r="B5" s="51">
        <v>15.736929999999999</v>
      </c>
      <c r="C5" s="51">
        <v>58.790370000000003</v>
      </c>
    </row>
    <row r="6" spans="1:5">
      <c r="A6" s="3" t="s">
        <v>646</v>
      </c>
      <c r="B6" s="51">
        <v>16.993539999999999</v>
      </c>
      <c r="C6" s="51">
        <v>65.214330000000004</v>
      </c>
    </row>
    <row r="7" spans="1:5" ht="15.75" thickBot="1">
      <c r="A7" s="46" t="s">
        <v>647</v>
      </c>
      <c r="B7" s="52">
        <v>31.403399999999998</v>
      </c>
      <c r="C7" s="52">
        <v>76.699939999999998</v>
      </c>
    </row>
    <row r="8" spans="1:5">
      <c r="B8" s="51"/>
      <c r="C8" s="51"/>
    </row>
    <row r="9" spans="1:5" ht="15.75" thickBot="1">
      <c r="A9" s="46"/>
      <c r="B9" s="52"/>
      <c r="C9" s="52"/>
    </row>
    <row r="10" spans="1:5" ht="45.75" thickBot="1">
      <c r="A10" s="95" t="s">
        <v>648</v>
      </c>
      <c r="B10" s="95" t="s">
        <v>643</v>
      </c>
      <c r="C10" s="95" t="s">
        <v>644</v>
      </c>
    </row>
    <row r="11" spans="1:5">
      <c r="A11" s="3" t="s">
        <v>649</v>
      </c>
      <c r="B11" s="51">
        <v>4.5214299999999996</v>
      </c>
      <c r="C11" s="51">
        <v>23.076920000000001</v>
      </c>
    </row>
    <row r="12" spans="1:5">
      <c r="A12" s="3" t="s">
        <v>650</v>
      </c>
      <c r="B12" s="51">
        <v>4.61538</v>
      </c>
      <c r="C12" s="51">
        <v>28.678799999999999</v>
      </c>
    </row>
    <row r="13" spans="1:5" ht="15.75" thickBot="1">
      <c r="A13" s="46" t="s">
        <v>651</v>
      </c>
      <c r="B13" s="52">
        <v>21.268349999999998</v>
      </c>
      <c r="C13" s="52">
        <v>63.969459999999998</v>
      </c>
    </row>
    <row r="15" spans="1:5" s="88" customFormat="1" ht="36" customHeight="1">
      <c r="A15" s="430" t="s">
        <v>876</v>
      </c>
      <c r="B15" s="430"/>
      <c r="C15" s="430"/>
      <c r="D15" s="430"/>
      <c r="E15" s="430"/>
    </row>
    <row r="16" spans="1:5" ht="46.5" customHeight="1">
      <c r="A16" s="429" t="s">
        <v>1045</v>
      </c>
      <c r="B16" s="429"/>
      <c r="C16" s="429"/>
      <c r="D16" s="429"/>
      <c r="E16" s="429"/>
    </row>
  </sheetData>
  <mergeCells count="2">
    <mergeCell ref="A15:E15"/>
    <mergeCell ref="A16:E16"/>
  </mergeCells>
  <pageMargins left="0.75" right="0.75" top="1" bottom="1" header="0.5" footer="0.5"/>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1BF14-DDAC-49C4-8DF9-E0A27F1AF61C}">
  <dimension ref="A2:I11"/>
  <sheetViews>
    <sheetView showGridLines="0" zoomScale="115" zoomScaleNormal="115" workbookViewId="0">
      <selection activeCell="G19" sqref="G19"/>
    </sheetView>
  </sheetViews>
  <sheetFormatPr defaultRowHeight="15"/>
  <cols>
    <col min="1" max="1" width="23.28515625" style="3" customWidth="1"/>
    <col min="2" max="2" width="13" customWidth="1"/>
  </cols>
  <sheetData>
    <row r="2" spans="1:9" s="285" customFormat="1">
      <c r="A2" s="81" t="s">
        <v>1043</v>
      </c>
      <c r="B2" s="82"/>
      <c r="C2" s="82"/>
      <c r="D2" s="82"/>
      <c r="E2" s="82"/>
    </row>
    <row r="3" spans="1:9" ht="15.75" thickBot="1">
      <c r="A3" s="46"/>
      <c r="B3" s="381"/>
      <c r="C3" s="381"/>
      <c r="D3" s="381"/>
    </row>
    <row r="4" spans="1:9" ht="15.75" thickBot="1">
      <c r="A4" s="64" t="s">
        <v>874</v>
      </c>
      <c r="B4" s="380">
        <v>2019</v>
      </c>
      <c r="C4" s="380">
        <v>2020</v>
      </c>
      <c r="D4" s="380">
        <v>2022</v>
      </c>
    </row>
    <row r="5" spans="1:9">
      <c r="A5" s="3" t="s">
        <v>652</v>
      </c>
      <c r="B5">
        <v>0.64</v>
      </c>
      <c r="C5">
        <v>0.66</v>
      </c>
      <c r="D5">
        <v>0.69</v>
      </c>
    </row>
    <row r="6" spans="1:9">
      <c r="A6" s="3" t="s">
        <v>653</v>
      </c>
      <c r="B6">
        <v>0.37</v>
      </c>
      <c r="C6">
        <v>0.47</v>
      </c>
      <c r="D6">
        <v>0.47</v>
      </c>
    </row>
    <row r="7" spans="1:9">
      <c r="A7" s="3" t="s">
        <v>654</v>
      </c>
      <c r="B7">
        <v>0.19</v>
      </c>
      <c r="C7">
        <v>0.32</v>
      </c>
      <c r="D7">
        <v>0.28999999999999998</v>
      </c>
    </row>
    <row r="8" spans="1:9" ht="15.75" thickBot="1">
      <c r="A8" s="46" t="s">
        <v>655</v>
      </c>
      <c r="B8" s="381">
        <v>7.0000000000000007E-2</v>
      </c>
      <c r="C8" s="381">
        <v>0.17</v>
      </c>
      <c r="D8" s="381">
        <v>0.13</v>
      </c>
    </row>
    <row r="10" spans="1:9" ht="29.25" customHeight="1">
      <c r="A10" s="443" t="s">
        <v>872</v>
      </c>
      <c r="B10" s="443"/>
      <c r="C10" s="443"/>
      <c r="D10" s="443"/>
      <c r="E10" s="443"/>
      <c r="F10" s="443"/>
      <c r="G10" s="443"/>
      <c r="H10" s="443"/>
      <c r="I10" s="443"/>
    </row>
    <row r="11" spans="1:9" ht="45" customHeight="1">
      <c r="A11" s="428" t="s">
        <v>873</v>
      </c>
      <c r="B11" s="428"/>
      <c r="C11" s="428"/>
      <c r="D11" s="428"/>
      <c r="E11" s="428"/>
      <c r="F11" s="428"/>
      <c r="G11" s="428"/>
      <c r="H11" s="428"/>
      <c r="I11" s="428"/>
    </row>
  </sheetData>
  <mergeCells count="2">
    <mergeCell ref="A10:I10"/>
    <mergeCell ref="A11:I11"/>
  </mergeCell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8ECF-3C01-4070-9A51-8E2D51A65197}">
  <dimension ref="A2:M21"/>
  <sheetViews>
    <sheetView showGridLines="0" zoomScale="115" zoomScaleNormal="115" workbookViewId="0">
      <selection activeCell="P20" sqref="P20"/>
    </sheetView>
  </sheetViews>
  <sheetFormatPr defaultRowHeight="15"/>
  <cols>
    <col min="1" max="11" width="9.140625" style="3"/>
  </cols>
  <sheetData>
    <row r="2" spans="1:1" s="285" customFormat="1">
      <c r="A2" s="81" t="s">
        <v>1044</v>
      </c>
    </row>
    <row r="20" spans="1:13" ht="15" customHeight="1">
      <c r="A20" s="443" t="s">
        <v>872</v>
      </c>
      <c r="B20" s="443"/>
      <c r="C20" s="443"/>
      <c r="D20" s="443"/>
      <c r="E20" s="443"/>
      <c r="F20" s="443"/>
      <c r="G20" s="443"/>
      <c r="H20" s="443"/>
      <c r="I20" s="443"/>
      <c r="J20" s="443"/>
      <c r="K20" s="443"/>
      <c r="L20" s="443"/>
      <c r="M20" s="443"/>
    </row>
    <row r="21" spans="1:13" ht="33" customHeight="1">
      <c r="A21" s="428" t="s">
        <v>873</v>
      </c>
      <c r="B21" s="428"/>
      <c r="C21" s="428"/>
      <c r="D21" s="428"/>
      <c r="E21" s="428"/>
      <c r="F21" s="428"/>
      <c r="G21" s="428"/>
      <c r="H21" s="428"/>
      <c r="I21" s="428"/>
      <c r="J21" s="428"/>
      <c r="K21" s="428"/>
      <c r="L21" s="428"/>
      <c r="M21" s="428"/>
    </row>
  </sheetData>
  <mergeCells count="2">
    <mergeCell ref="A20:M20"/>
    <mergeCell ref="A21:M21"/>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981C-8BD1-4968-B5D5-710D29CD4140}">
  <dimension ref="A2:CF68"/>
  <sheetViews>
    <sheetView showGridLines="0" topLeftCell="A13" zoomScale="115" zoomScaleNormal="115" workbookViewId="0">
      <selection activeCell="E45" sqref="E45"/>
    </sheetView>
  </sheetViews>
  <sheetFormatPr defaultColWidth="10.7109375" defaultRowHeight="15"/>
  <cols>
    <col min="1" max="1" width="25.7109375" style="311" customWidth="1"/>
    <col min="2" max="2" width="15" style="311" customWidth="1"/>
    <col min="3" max="3" width="17.85546875" style="311" customWidth="1"/>
    <col min="4" max="4" width="18.5703125" style="311" customWidth="1"/>
    <col min="5" max="5" width="19" style="311" customWidth="1"/>
    <col min="6" max="6" width="4.85546875" style="311" customWidth="1"/>
    <col min="7" max="10" width="4.85546875" style="296" customWidth="1"/>
    <col min="11" max="14" width="10.7109375" style="296"/>
    <col min="15" max="16" width="15" style="296" customWidth="1"/>
    <col min="17" max="17" width="16.7109375" style="296" customWidth="1"/>
    <col min="18" max="18" width="10.7109375" style="296"/>
    <col min="19" max="19" width="17.5703125" style="296" customWidth="1"/>
    <col min="20" max="16384" width="10.7109375" style="296"/>
  </cols>
  <sheetData>
    <row r="2" spans="1:84" s="285" customFormat="1">
      <c r="A2" s="81" t="s">
        <v>656</v>
      </c>
      <c r="B2" s="82"/>
      <c r="C2" s="82"/>
      <c r="D2" s="82"/>
      <c r="E2" s="82"/>
      <c r="F2" s="82"/>
      <c r="G2" s="312"/>
      <c r="H2" s="312"/>
      <c r="I2" s="312"/>
    </row>
    <row r="3" spans="1:84" s="285" customFormat="1" ht="15.75" thickBot="1">
      <c r="A3" s="82"/>
      <c r="B3" s="82"/>
      <c r="C3" s="82"/>
      <c r="D3" s="82"/>
      <c r="E3" s="82"/>
      <c r="F3" s="82"/>
      <c r="G3" s="312"/>
      <c r="H3" s="312"/>
      <c r="I3" s="312"/>
    </row>
    <row r="4" spans="1:84" ht="46.5" customHeight="1" thickBot="1">
      <c r="A4" s="313" t="s">
        <v>43</v>
      </c>
      <c r="B4" s="313" t="s">
        <v>657</v>
      </c>
      <c r="C4" s="314" t="s">
        <v>870</v>
      </c>
      <c r="D4" s="314" t="s">
        <v>871</v>
      </c>
      <c r="E4" s="313" t="s">
        <v>658</v>
      </c>
      <c r="F4" s="477"/>
      <c r="G4" s="477"/>
      <c r="H4" s="477"/>
      <c r="I4" s="477"/>
      <c r="J4" s="477"/>
      <c r="K4" s="477"/>
      <c r="L4" s="477"/>
      <c r="M4" s="477"/>
      <c r="N4" s="477"/>
      <c r="O4" s="477"/>
      <c r="P4" s="477"/>
      <c r="Q4" s="477"/>
      <c r="CF4" s="296" t="s">
        <v>659</v>
      </c>
    </row>
    <row r="5" spans="1:84" ht="15" customHeight="1">
      <c r="A5" s="315" t="s">
        <v>47</v>
      </c>
      <c r="B5" s="316" t="s">
        <v>660</v>
      </c>
      <c r="C5" s="315">
        <v>1966</v>
      </c>
      <c r="D5" s="315">
        <v>2022</v>
      </c>
      <c r="E5" s="311">
        <v>56</v>
      </c>
    </row>
    <row r="6" spans="1:84">
      <c r="A6" s="315" t="s">
        <v>50</v>
      </c>
      <c r="B6" s="316" t="s">
        <v>661</v>
      </c>
      <c r="C6" s="315">
        <v>2023</v>
      </c>
      <c r="D6" s="315">
        <v>2054</v>
      </c>
      <c r="E6" s="311">
        <v>31</v>
      </c>
    </row>
    <row r="7" spans="1:84">
      <c r="A7" s="315" t="s">
        <v>662</v>
      </c>
      <c r="B7" s="315" t="s">
        <v>556</v>
      </c>
      <c r="C7" s="315">
        <v>1966</v>
      </c>
      <c r="D7" s="315">
        <v>2028</v>
      </c>
      <c r="E7" s="311">
        <v>62</v>
      </c>
    </row>
    <row r="8" spans="1:84">
      <c r="A8" s="316" t="s">
        <v>466</v>
      </c>
      <c r="B8" s="316" t="s">
        <v>663</v>
      </c>
      <c r="C8" s="315">
        <v>2023</v>
      </c>
      <c r="D8" s="315">
        <v>2052</v>
      </c>
      <c r="E8" s="311">
        <v>29</v>
      </c>
    </row>
    <row r="9" spans="1:84">
      <c r="A9" s="315" t="s">
        <v>28</v>
      </c>
      <c r="B9" s="316" t="s">
        <v>664</v>
      </c>
      <c r="C9" s="315">
        <v>2049</v>
      </c>
      <c r="D9" s="315">
        <v>2088</v>
      </c>
      <c r="E9" s="311">
        <v>39</v>
      </c>
    </row>
    <row r="10" spans="1:84">
      <c r="A10" s="315" t="s">
        <v>26</v>
      </c>
      <c r="B10" s="316" t="s">
        <v>480</v>
      </c>
      <c r="C10" s="315">
        <v>2046</v>
      </c>
      <c r="D10" s="315">
        <v>2071</v>
      </c>
      <c r="E10" s="311">
        <v>25</v>
      </c>
    </row>
    <row r="11" spans="1:84">
      <c r="A11" s="315" t="s">
        <v>29</v>
      </c>
      <c r="B11" s="316" t="s">
        <v>665</v>
      </c>
      <c r="C11" s="315">
        <v>2041</v>
      </c>
      <c r="D11" s="315">
        <v>2065</v>
      </c>
      <c r="E11" s="311">
        <v>24</v>
      </c>
    </row>
    <row r="12" spans="1:84">
      <c r="A12" s="315" t="s">
        <v>18</v>
      </c>
      <c r="B12" s="316" t="s">
        <v>666</v>
      </c>
      <c r="C12" s="315">
        <v>2040</v>
      </c>
      <c r="D12" s="315">
        <v>2066</v>
      </c>
      <c r="E12" s="311">
        <v>26</v>
      </c>
    </row>
    <row r="13" spans="1:84">
      <c r="A13" s="315" t="s">
        <v>32</v>
      </c>
      <c r="B13" s="316" t="s">
        <v>667</v>
      </c>
      <c r="C13" s="315">
        <v>2037</v>
      </c>
      <c r="D13" s="315">
        <v>2061</v>
      </c>
      <c r="E13" s="311">
        <v>24</v>
      </c>
    </row>
    <row r="14" spans="1:84">
      <c r="A14" s="315" t="s">
        <v>34</v>
      </c>
      <c r="B14" s="316" t="s">
        <v>478</v>
      </c>
      <c r="C14" s="315">
        <v>2037</v>
      </c>
      <c r="D14" s="315">
        <v>2068</v>
      </c>
      <c r="E14" s="311">
        <v>31</v>
      </c>
    </row>
    <row r="15" spans="1:84">
      <c r="A15" s="315" t="s">
        <v>19</v>
      </c>
      <c r="B15" s="316" t="s">
        <v>479</v>
      </c>
      <c r="C15" s="315">
        <v>2035</v>
      </c>
      <c r="D15" s="315">
        <v>2072</v>
      </c>
      <c r="E15" s="311">
        <v>37</v>
      </c>
    </row>
    <row r="16" spans="1:84">
      <c r="A16" s="315" t="s">
        <v>37</v>
      </c>
      <c r="B16" s="316" t="s">
        <v>668</v>
      </c>
      <c r="C16" s="315">
        <v>2029</v>
      </c>
      <c r="D16" s="315">
        <v>2072</v>
      </c>
      <c r="E16" s="311">
        <v>43</v>
      </c>
    </row>
    <row r="17" spans="1:5">
      <c r="A17" s="315" t="s">
        <v>31</v>
      </c>
      <c r="B17" s="316" t="s">
        <v>476</v>
      </c>
      <c r="C17" s="315">
        <v>2028</v>
      </c>
      <c r="D17" s="315">
        <v>2058</v>
      </c>
      <c r="E17" s="311">
        <v>30</v>
      </c>
    </row>
    <row r="18" spans="1:5">
      <c r="A18" s="315" t="s">
        <v>36</v>
      </c>
      <c r="B18" s="316" t="s">
        <v>473</v>
      </c>
      <c r="C18" s="315">
        <v>2028</v>
      </c>
      <c r="D18" s="315">
        <v>2060</v>
      </c>
      <c r="E18" s="311">
        <v>32</v>
      </c>
    </row>
    <row r="19" spans="1:5">
      <c r="A19" s="315" t="s">
        <v>24</v>
      </c>
      <c r="B19" s="316" t="s">
        <v>474</v>
      </c>
      <c r="C19" s="315">
        <v>2028</v>
      </c>
      <c r="D19" s="315">
        <v>2060</v>
      </c>
      <c r="E19" s="311">
        <v>32</v>
      </c>
    </row>
    <row r="20" spans="1:5">
      <c r="A20" s="315" t="s">
        <v>40</v>
      </c>
      <c r="B20" s="316" t="s">
        <v>669</v>
      </c>
      <c r="C20" s="315">
        <v>2028</v>
      </c>
      <c r="D20" s="315">
        <v>2066</v>
      </c>
      <c r="E20" s="311">
        <v>38</v>
      </c>
    </row>
    <row r="21" spans="1:5">
      <c r="A21" s="315" t="s">
        <v>27</v>
      </c>
      <c r="B21" s="316" t="s">
        <v>670</v>
      </c>
      <c r="C21" s="315">
        <v>2028</v>
      </c>
      <c r="D21" s="315">
        <v>2067</v>
      </c>
      <c r="E21" s="311">
        <v>39</v>
      </c>
    </row>
    <row r="22" spans="1:5">
      <c r="A22" s="315" t="s">
        <v>671</v>
      </c>
      <c r="B22" s="316" t="s">
        <v>672</v>
      </c>
      <c r="C22" s="315">
        <v>2026</v>
      </c>
      <c r="D22" s="315">
        <v>2059</v>
      </c>
      <c r="E22" s="311">
        <v>33</v>
      </c>
    </row>
    <row r="23" spans="1:5">
      <c r="A23" s="315" t="s">
        <v>25</v>
      </c>
      <c r="B23" s="316" t="s">
        <v>477</v>
      </c>
      <c r="C23" s="315">
        <v>2025</v>
      </c>
      <c r="D23" s="315">
        <v>2058</v>
      </c>
      <c r="E23" s="311">
        <v>33</v>
      </c>
    </row>
    <row r="24" spans="1:5">
      <c r="A24" s="315" t="s">
        <v>35</v>
      </c>
      <c r="B24" s="316" t="s">
        <v>481</v>
      </c>
      <c r="C24" s="315">
        <v>2024</v>
      </c>
      <c r="D24" s="315">
        <v>2052</v>
      </c>
      <c r="E24" s="311">
        <v>28</v>
      </c>
    </row>
    <row r="25" spans="1:5">
      <c r="A25" s="315" t="s">
        <v>33</v>
      </c>
      <c r="B25" s="316" t="s">
        <v>472</v>
      </c>
      <c r="C25" s="315">
        <v>2024</v>
      </c>
      <c r="D25" s="315">
        <v>2057</v>
      </c>
      <c r="E25" s="311">
        <v>33</v>
      </c>
    </row>
    <row r="26" spans="1:5">
      <c r="A26" s="315" t="s">
        <v>22</v>
      </c>
      <c r="B26" s="316" t="s">
        <v>475</v>
      </c>
      <c r="C26" s="315">
        <v>2022</v>
      </c>
      <c r="D26" s="315">
        <v>2047</v>
      </c>
      <c r="E26" s="311">
        <v>25</v>
      </c>
    </row>
    <row r="27" spans="1:5">
      <c r="A27" s="315" t="s">
        <v>30</v>
      </c>
      <c r="B27" s="316" t="s">
        <v>673</v>
      </c>
      <c r="C27" s="315">
        <v>2022</v>
      </c>
      <c r="D27" s="315">
        <v>2053</v>
      </c>
      <c r="E27" s="311">
        <v>31</v>
      </c>
    </row>
    <row r="28" spans="1:5">
      <c r="A28" s="315" t="s">
        <v>20</v>
      </c>
      <c r="B28" s="316" t="s">
        <v>470</v>
      </c>
      <c r="C28" s="315">
        <v>2020</v>
      </c>
      <c r="D28" s="315">
        <v>2044</v>
      </c>
      <c r="E28" s="311">
        <v>24</v>
      </c>
    </row>
    <row r="29" spans="1:5">
      <c r="A29" s="315" t="s">
        <v>23</v>
      </c>
      <c r="B29" s="316" t="s">
        <v>468</v>
      </c>
      <c r="C29" s="315">
        <v>2018</v>
      </c>
      <c r="D29" s="315">
        <v>2042</v>
      </c>
      <c r="E29" s="311">
        <v>24</v>
      </c>
    </row>
    <row r="30" spans="1:5">
      <c r="A30" s="315" t="s">
        <v>38</v>
      </c>
      <c r="B30" s="316" t="s">
        <v>674</v>
      </c>
      <c r="C30" s="315">
        <v>2015</v>
      </c>
      <c r="D30" s="315">
        <v>2044</v>
      </c>
      <c r="E30" s="311">
        <v>29</v>
      </c>
    </row>
    <row r="31" spans="1:5">
      <c r="A31" s="315" t="s">
        <v>21</v>
      </c>
      <c r="B31" s="316" t="s">
        <v>469</v>
      </c>
      <c r="C31" s="315">
        <v>2011</v>
      </c>
      <c r="D31" s="315">
        <v>2036</v>
      </c>
      <c r="E31" s="311">
        <v>25</v>
      </c>
    </row>
    <row r="32" spans="1:5">
      <c r="A32" s="315" t="s">
        <v>16</v>
      </c>
      <c r="B32" s="316" t="s">
        <v>471</v>
      </c>
      <c r="C32" s="315">
        <v>1996</v>
      </c>
      <c r="D32" s="315">
        <v>2058</v>
      </c>
      <c r="E32" s="311">
        <v>62</v>
      </c>
    </row>
    <row r="33" spans="1:84">
      <c r="A33" s="315" t="s">
        <v>17</v>
      </c>
      <c r="B33" s="316" t="s">
        <v>675</v>
      </c>
      <c r="C33" s="315">
        <v>1974</v>
      </c>
      <c r="D33" s="315">
        <v>2026</v>
      </c>
      <c r="E33" s="311">
        <v>52</v>
      </c>
    </row>
    <row r="34" spans="1:84" ht="15.75" thickBot="1">
      <c r="A34" s="317" t="s">
        <v>39</v>
      </c>
      <c r="B34" s="318" t="s">
        <v>467</v>
      </c>
      <c r="C34" s="317">
        <v>1974</v>
      </c>
      <c r="D34" s="317">
        <v>2041</v>
      </c>
      <c r="E34" s="319">
        <v>67</v>
      </c>
    </row>
    <row r="35" spans="1:84">
      <c r="A35" s="316"/>
      <c r="B35" s="316"/>
    </row>
    <row r="36" spans="1:84" s="480" customFormat="1">
      <c r="A36" s="3" t="s">
        <v>1046</v>
      </c>
      <c r="B36" s="17"/>
      <c r="C36" s="3"/>
      <c r="D36" s="3"/>
      <c r="E36" s="3"/>
      <c r="F36" s="3"/>
      <c r="G36" s="3"/>
    </row>
    <row r="37" spans="1:84" s="88" customFormat="1" ht="12.75">
      <c r="A37" s="47"/>
      <c r="B37" s="121"/>
      <c r="C37" s="47"/>
      <c r="D37" s="47"/>
      <c r="E37" s="47"/>
      <c r="F37" s="47"/>
      <c r="G37" s="47"/>
    </row>
    <row r="38" spans="1:84">
      <c r="A38" s="316"/>
      <c r="B38" s="316"/>
    </row>
    <row r="39" spans="1:84">
      <c r="A39" s="316"/>
      <c r="B39" s="316"/>
    </row>
    <row r="40" spans="1:84">
      <c r="A40" s="316"/>
      <c r="B40" s="316"/>
    </row>
    <row r="41" spans="1:84">
      <c r="A41" s="316"/>
      <c r="B41" s="316"/>
    </row>
    <row r="42" spans="1:84">
      <c r="A42" s="316"/>
      <c r="B42" s="316"/>
    </row>
    <row r="43" spans="1:84">
      <c r="A43" s="316"/>
      <c r="B43" s="316"/>
    </row>
    <row r="44" spans="1:84">
      <c r="A44" s="316"/>
      <c r="B44" s="316"/>
    </row>
    <row r="45" spans="1:84">
      <c r="A45" s="316"/>
      <c r="B45" s="316"/>
    </row>
    <row r="46" spans="1:84">
      <c r="A46" s="316"/>
      <c r="B46" s="316"/>
    </row>
    <row r="47" spans="1:84">
      <c r="A47" s="316"/>
      <c r="B47" s="316"/>
      <c r="CF47" s="296">
        <v>10</v>
      </c>
    </row>
    <row r="68" spans="84:84">
      <c r="CF68" s="296">
        <v>20</v>
      </c>
    </row>
  </sheetData>
  <mergeCells count="1">
    <mergeCell ref="F4:Q4"/>
  </mergeCells>
  <pageMargins left="0.7" right="0.7" top="0.75" bottom="0.75" header="0.3" footer="0.3"/>
  <pageSetup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652DD-4199-4672-8BBC-19ADD642F455}">
  <dimension ref="A2:D10"/>
  <sheetViews>
    <sheetView showGridLines="0" zoomScale="115" zoomScaleNormal="115" workbookViewId="0">
      <selection activeCell="A21" sqref="A21"/>
    </sheetView>
  </sheetViews>
  <sheetFormatPr defaultRowHeight="15"/>
  <cols>
    <col min="1" max="1" width="44.85546875" style="3" customWidth="1"/>
    <col min="2" max="2" width="27.28515625" style="3" customWidth="1"/>
    <col min="3" max="3" width="30.140625" style="3" customWidth="1"/>
    <col min="4" max="4" width="14.5703125" style="3" customWidth="1"/>
    <col min="5" max="5" width="16.5703125" customWidth="1"/>
  </cols>
  <sheetData>
    <row r="2" spans="1:4" s="285" customFormat="1">
      <c r="A2" s="81" t="s">
        <v>676</v>
      </c>
      <c r="B2" s="82"/>
      <c r="C2" s="82"/>
      <c r="D2" s="82"/>
    </row>
    <row r="3" spans="1:4" ht="15.75" thickBot="1">
      <c r="A3" s="46"/>
      <c r="B3" s="46"/>
      <c r="C3" s="46"/>
      <c r="D3" s="46"/>
    </row>
    <row r="4" spans="1:4" ht="15.75" thickBot="1">
      <c r="A4" s="64" t="s">
        <v>677</v>
      </c>
      <c r="B4" s="70" t="s">
        <v>866</v>
      </c>
      <c r="C4" s="70" t="s">
        <v>867</v>
      </c>
      <c r="D4" s="70" t="s">
        <v>181</v>
      </c>
    </row>
    <row r="5" spans="1:4">
      <c r="A5" s="3" t="s">
        <v>678</v>
      </c>
      <c r="B5" s="3">
        <v>22.6</v>
      </c>
      <c r="C5" s="3">
        <v>33.4</v>
      </c>
      <c r="D5" s="53">
        <f>SUM(B5:C5)</f>
        <v>56</v>
      </c>
    </row>
    <row r="6" spans="1:4">
      <c r="A6" s="3" t="s">
        <v>679</v>
      </c>
      <c r="B6" s="3">
        <v>10.8</v>
      </c>
      <c r="C6" s="3">
        <v>47.8</v>
      </c>
      <c r="D6" s="53">
        <f t="shared" ref="D6:D7" si="0">SUM(B6:C6)</f>
        <v>58.599999999999994</v>
      </c>
    </row>
    <row r="7" spans="1:4" ht="15.75" thickBot="1">
      <c r="A7" s="46" t="s">
        <v>680</v>
      </c>
      <c r="B7" s="46">
        <v>6.7</v>
      </c>
      <c r="C7" s="46">
        <v>64.099999999999994</v>
      </c>
      <c r="D7" s="54">
        <f t="shared" si="0"/>
        <v>70.8</v>
      </c>
    </row>
    <row r="9" spans="1:4" s="88" customFormat="1">
      <c r="A9" s="15" t="s">
        <v>868</v>
      </c>
      <c r="B9" s="17"/>
      <c r="C9" s="47"/>
      <c r="D9" s="47"/>
    </row>
    <row r="10" spans="1:4" s="88" customFormat="1">
      <c r="A10" s="15" t="s">
        <v>869</v>
      </c>
      <c r="B10" s="17"/>
      <c r="C10" s="47"/>
      <c r="D10" s="4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7DBC4-7F90-4AAF-AD6E-EA3A11A39563}">
  <dimension ref="A2:Y82"/>
  <sheetViews>
    <sheetView showGridLines="0" topLeftCell="B15" zoomScale="85" zoomScaleNormal="85" workbookViewId="0">
      <selection activeCell="J9" sqref="J9"/>
    </sheetView>
  </sheetViews>
  <sheetFormatPr defaultColWidth="9.140625" defaultRowHeight="15"/>
  <cols>
    <col min="1" max="1" width="30" style="68" bestFit="1" customWidth="1"/>
    <col min="2" max="2" width="36.42578125" style="68" customWidth="1"/>
    <col min="3" max="3" width="17.5703125" style="68" customWidth="1"/>
    <col min="4" max="4" width="28.5703125" style="68" bestFit="1" customWidth="1"/>
    <col min="5" max="5" width="17.42578125" style="68" customWidth="1"/>
    <col min="6" max="6" width="10.85546875" style="68" customWidth="1"/>
    <col min="7" max="7" width="22.85546875" style="68" customWidth="1"/>
    <col min="8" max="8" width="32.5703125" style="68" customWidth="1"/>
    <col min="9" max="25" width="9.140625" style="68"/>
    <col min="26" max="16384" width="9.140625" style="61"/>
  </cols>
  <sheetData>
    <row r="2" spans="1:8" s="4" customFormat="1" ht="15.75">
      <c r="A2" s="42" t="s">
        <v>1015</v>
      </c>
      <c r="B2" s="55"/>
      <c r="C2" s="55"/>
      <c r="D2" s="56"/>
      <c r="E2" s="56"/>
      <c r="F2" s="56"/>
      <c r="G2" s="56"/>
      <c r="H2" s="56"/>
    </row>
    <row r="3" spans="1:8" ht="15.75" thickBot="1">
      <c r="A3" s="71"/>
      <c r="B3" s="72"/>
      <c r="C3" s="72"/>
      <c r="D3" s="72"/>
      <c r="E3" s="72"/>
      <c r="F3" s="72"/>
      <c r="G3" s="72"/>
      <c r="H3" s="72"/>
    </row>
    <row r="4" spans="1:8" ht="15.75" thickBot="1">
      <c r="A4" s="70" t="s">
        <v>15</v>
      </c>
      <c r="B4" s="70" t="s">
        <v>43</v>
      </c>
      <c r="C4" s="70" t="s">
        <v>78</v>
      </c>
      <c r="D4" s="70" t="s">
        <v>79</v>
      </c>
      <c r="E4" s="70" t="s">
        <v>80</v>
      </c>
      <c r="F4" s="70" t="s">
        <v>44</v>
      </c>
      <c r="G4" s="70" t="s">
        <v>779</v>
      </c>
      <c r="H4" s="70" t="s">
        <v>780</v>
      </c>
    </row>
    <row r="5" spans="1:8">
      <c r="A5" s="3" t="s">
        <v>16</v>
      </c>
      <c r="B5" s="3" t="s">
        <v>81</v>
      </c>
      <c r="C5" s="3" t="s">
        <v>82</v>
      </c>
      <c r="D5" s="3" t="s">
        <v>83</v>
      </c>
      <c r="E5" s="69">
        <v>1</v>
      </c>
      <c r="F5" s="69">
        <v>2022</v>
      </c>
      <c r="G5" s="69">
        <v>57</v>
      </c>
      <c r="H5" s="69">
        <v>10.462101936340332</v>
      </c>
    </row>
    <row r="6" spans="1:8">
      <c r="A6" s="3" t="s">
        <v>16</v>
      </c>
      <c r="B6" s="3" t="s">
        <v>81</v>
      </c>
      <c r="C6" s="3" t="s">
        <v>82</v>
      </c>
      <c r="D6" s="3" t="s">
        <v>84</v>
      </c>
      <c r="E6" s="69">
        <v>1</v>
      </c>
      <c r="F6" s="69">
        <v>2022</v>
      </c>
      <c r="G6" s="69">
        <v>36</v>
      </c>
      <c r="H6" s="69">
        <v>5.1609244346618652</v>
      </c>
    </row>
    <row r="7" spans="1:8">
      <c r="A7" s="3" t="s">
        <v>16</v>
      </c>
      <c r="B7" s="3" t="s">
        <v>81</v>
      </c>
      <c r="C7" s="3" t="s">
        <v>82</v>
      </c>
      <c r="D7" s="3" t="s">
        <v>85</v>
      </c>
      <c r="E7" s="69">
        <v>1</v>
      </c>
      <c r="F7" s="69">
        <v>2022</v>
      </c>
      <c r="G7" s="69">
        <v>41</v>
      </c>
      <c r="H7" s="69">
        <v>8.9409503936767578</v>
      </c>
    </row>
    <row r="8" spans="1:8">
      <c r="A8" s="3" t="s">
        <v>20</v>
      </c>
      <c r="B8" s="3" t="s">
        <v>81</v>
      </c>
      <c r="C8" s="3" t="s">
        <v>82</v>
      </c>
      <c r="D8" s="3" t="s">
        <v>86</v>
      </c>
      <c r="E8" s="69">
        <v>1</v>
      </c>
      <c r="F8" s="69">
        <v>2022</v>
      </c>
      <c r="G8" s="69">
        <v>61</v>
      </c>
      <c r="H8" s="69">
        <v>7.8202729225158691</v>
      </c>
    </row>
    <row r="9" spans="1:8">
      <c r="A9" s="3" t="s">
        <v>20</v>
      </c>
      <c r="B9" s="3" t="s">
        <v>81</v>
      </c>
      <c r="C9" s="3" t="s">
        <v>82</v>
      </c>
      <c r="D9" s="3" t="s">
        <v>87</v>
      </c>
      <c r="E9" s="69">
        <v>1</v>
      </c>
      <c r="F9" s="69">
        <v>2022</v>
      </c>
      <c r="G9" s="69">
        <v>58</v>
      </c>
      <c r="H9" s="69">
        <v>12.407081604003906</v>
      </c>
    </row>
    <row r="10" spans="1:8">
      <c r="A10" s="3" t="s">
        <v>20</v>
      </c>
      <c r="B10" s="3" t="s">
        <v>81</v>
      </c>
      <c r="C10" s="3" t="s">
        <v>82</v>
      </c>
      <c r="D10" s="3" t="s">
        <v>88</v>
      </c>
      <c r="E10" s="69">
        <v>1</v>
      </c>
      <c r="F10" s="69">
        <v>2022</v>
      </c>
      <c r="G10" s="69">
        <v>49</v>
      </c>
      <c r="H10" s="69">
        <v>7.8336615562438965</v>
      </c>
    </row>
    <row r="11" spans="1:8">
      <c r="A11" s="3" t="s">
        <v>20</v>
      </c>
      <c r="B11" s="3" t="s">
        <v>81</v>
      </c>
      <c r="C11" s="3" t="s">
        <v>82</v>
      </c>
      <c r="D11" s="3" t="s">
        <v>89</v>
      </c>
      <c r="E11" s="69">
        <v>1</v>
      </c>
      <c r="F11" s="69">
        <v>2022</v>
      </c>
      <c r="G11" s="69">
        <v>57</v>
      </c>
      <c r="H11" s="69">
        <v>8.0032434463500977</v>
      </c>
    </row>
    <row r="12" spans="1:8">
      <c r="A12" s="3" t="s">
        <v>20</v>
      </c>
      <c r="B12" s="3" t="s">
        <v>81</v>
      </c>
      <c r="C12" s="3" t="s">
        <v>82</v>
      </c>
      <c r="D12" s="3" t="s">
        <v>90</v>
      </c>
      <c r="E12" s="69">
        <v>1</v>
      </c>
      <c r="F12" s="69">
        <v>2022</v>
      </c>
      <c r="G12" s="69">
        <v>54</v>
      </c>
      <c r="H12" s="69">
        <v>6.4838047027587891</v>
      </c>
    </row>
    <row r="13" spans="1:8">
      <c r="A13" s="3" t="s">
        <v>20</v>
      </c>
      <c r="B13" s="3" t="s">
        <v>81</v>
      </c>
      <c r="C13" s="3" t="s">
        <v>82</v>
      </c>
      <c r="D13" s="3" t="s">
        <v>91</v>
      </c>
      <c r="E13" s="69">
        <v>1</v>
      </c>
      <c r="F13" s="69">
        <v>2022</v>
      </c>
      <c r="G13" s="69">
        <v>47</v>
      </c>
      <c r="H13" s="69">
        <v>8.180872917175293</v>
      </c>
    </row>
    <row r="14" spans="1:8">
      <c r="A14" s="3" t="s">
        <v>20</v>
      </c>
      <c r="B14" s="3" t="s">
        <v>81</v>
      </c>
      <c r="C14" s="3" t="s">
        <v>82</v>
      </c>
      <c r="D14" s="3" t="s">
        <v>92</v>
      </c>
      <c r="E14" s="69">
        <v>1</v>
      </c>
      <c r="F14" s="69">
        <v>2022</v>
      </c>
      <c r="G14" s="69">
        <v>64</v>
      </c>
      <c r="H14" s="69">
        <v>8.223628044128418</v>
      </c>
    </row>
    <row r="15" spans="1:8">
      <c r="A15" s="3" t="s">
        <v>20</v>
      </c>
      <c r="B15" s="3" t="s">
        <v>81</v>
      </c>
      <c r="C15" s="3" t="s">
        <v>82</v>
      </c>
      <c r="D15" s="3" t="s">
        <v>93</v>
      </c>
      <c r="E15" s="69">
        <v>1</v>
      </c>
      <c r="F15" s="69">
        <v>2022</v>
      </c>
      <c r="G15" s="69">
        <v>67</v>
      </c>
      <c r="H15" s="69">
        <v>11.418692588806152</v>
      </c>
    </row>
    <row r="16" spans="1:8">
      <c r="A16" s="3" t="s">
        <v>20</v>
      </c>
      <c r="B16" s="3" t="s">
        <v>81</v>
      </c>
      <c r="C16" s="3" t="s">
        <v>82</v>
      </c>
      <c r="D16" s="3" t="s">
        <v>94</v>
      </c>
      <c r="E16" s="69">
        <v>1</v>
      </c>
      <c r="F16" s="69">
        <v>2022</v>
      </c>
      <c r="G16" s="69">
        <v>54</v>
      </c>
      <c r="H16" s="69">
        <v>7.1033868789672852</v>
      </c>
    </row>
    <row r="17" spans="1:8">
      <c r="A17" s="3" t="s">
        <v>20</v>
      </c>
      <c r="B17" s="3" t="s">
        <v>81</v>
      </c>
      <c r="C17" s="3" t="s">
        <v>82</v>
      </c>
      <c r="D17" s="3" t="s">
        <v>95</v>
      </c>
      <c r="E17" s="69">
        <v>1</v>
      </c>
      <c r="F17" s="69">
        <v>2022</v>
      </c>
      <c r="G17" s="69">
        <v>62</v>
      </c>
      <c r="H17" s="69">
        <v>7.4549541473388672</v>
      </c>
    </row>
    <row r="18" spans="1:8">
      <c r="A18" s="3" t="s">
        <v>21</v>
      </c>
      <c r="B18" s="3" t="s">
        <v>81</v>
      </c>
      <c r="C18" s="3" t="s">
        <v>96</v>
      </c>
      <c r="D18" s="3" t="s">
        <v>97</v>
      </c>
      <c r="E18" s="69">
        <v>1</v>
      </c>
      <c r="F18" s="69">
        <v>2022</v>
      </c>
      <c r="G18" s="69">
        <v>53</v>
      </c>
      <c r="H18" s="69">
        <v>8.0307435989379883</v>
      </c>
    </row>
    <row r="19" spans="1:8">
      <c r="A19" s="3" t="s">
        <v>22</v>
      </c>
      <c r="B19" s="3" t="s">
        <v>81</v>
      </c>
      <c r="C19" s="3" t="s">
        <v>82</v>
      </c>
      <c r="D19" s="3" t="s">
        <v>98</v>
      </c>
      <c r="E19" s="69">
        <v>1</v>
      </c>
      <c r="F19" s="69">
        <v>2022</v>
      </c>
      <c r="G19" s="69">
        <v>71</v>
      </c>
      <c r="H19" s="69">
        <v>7.8140125274658203</v>
      </c>
    </row>
    <row r="20" spans="1:8">
      <c r="A20" s="3" t="s">
        <v>22</v>
      </c>
      <c r="B20" s="3" t="s">
        <v>81</v>
      </c>
      <c r="C20" s="3" t="s">
        <v>82</v>
      </c>
      <c r="D20" s="3" t="s">
        <v>99</v>
      </c>
      <c r="E20" s="69">
        <v>1</v>
      </c>
      <c r="F20" s="69">
        <v>2022</v>
      </c>
      <c r="G20" s="69">
        <v>57</v>
      </c>
      <c r="H20" s="69">
        <v>5.1247658729553223</v>
      </c>
    </row>
    <row r="21" spans="1:8">
      <c r="A21" s="3" t="s">
        <v>22</v>
      </c>
      <c r="B21" s="3" t="s">
        <v>81</v>
      </c>
      <c r="C21" s="3" t="s">
        <v>82</v>
      </c>
      <c r="D21" s="3" t="s">
        <v>100</v>
      </c>
      <c r="E21" s="69">
        <v>1</v>
      </c>
      <c r="F21" s="69">
        <v>2022</v>
      </c>
      <c r="G21" s="69">
        <v>47</v>
      </c>
      <c r="H21" s="69">
        <v>5.2241973876953125</v>
      </c>
    </row>
    <row r="22" spans="1:8">
      <c r="A22" s="3" t="s">
        <v>23</v>
      </c>
      <c r="B22" s="3" t="s">
        <v>81</v>
      </c>
      <c r="C22" s="3" t="s">
        <v>82</v>
      </c>
      <c r="D22" s="3" t="s">
        <v>101</v>
      </c>
      <c r="E22" s="69">
        <v>1</v>
      </c>
      <c r="F22" s="69">
        <v>2022</v>
      </c>
      <c r="G22" s="69">
        <v>55</v>
      </c>
      <c r="H22" s="69">
        <v>12.924450874328613</v>
      </c>
    </row>
    <row r="23" spans="1:8">
      <c r="A23" s="3" t="s">
        <v>24</v>
      </c>
      <c r="B23" s="3" t="s">
        <v>81</v>
      </c>
      <c r="C23" s="3" t="s">
        <v>82</v>
      </c>
      <c r="D23" s="3" t="s">
        <v>102</v>
      </c>
      <c r="E23" s="69">
        <v>1</v>
      </c>
      <c r="F23" s="69">
        <v>2022</v>
      </c>
      <c r="G23" s="69">
        <v>47</v>
      </c>
      <c r="H23" s="69">
        <v>6.3968372344970703</v>
      </c>
    </row>
    <row r="24" spans="1:8">
      <c r="A24" s="3" t="s">
        <v>31</v>
      </c>
      <c r="B24" s="3" t="s">
        <v>81</v>
      </c>
      <c r="C24" s="3" t="s">
        <v>82</v>
      </c>
      <c r="D24" s="3" t="s">
        <v>103</v>
      </c>
      <c r="E24" s="69">
        <v>1</v>
      </c>
      <c r="F24" s="69">
        <v>2022</v>
      </c>
      <c r="G24" s="69">
        <v>47</v>
      </c>
      <c r="H24" s="69">
        <v>5.4680757522583008</v>
      </c>
    </row>
    <row r="25" spans="1:8">
      <c r="A25" s="3" t="s">
        <v>31</v>
      </c>
      <c r="B25" s="3" t="s">
        <v>81</v>
      </c>
      <c r="C25" s="3" t="s">
        <v>82</v>
      </c>
      <c r="D25" s="3" t="s">
        <v>104</v>
      </c>
      <c r="E25" s="69">
        <v>1</v>
      </c>
      <c r="F25" s="69">
        <v>2022</v>
      </c>
      <c r="G25" s="69">
        <v>73</v>
      </c>
      <c r="H25" s="69">
        <v>10.05500602722168</v>
      </c>
    </row>
    <row r="26" spans="1:8">
      <c r="A26" s="3" t="s">
        <v>31</v>
      </c>
      <c r="B26" s="3" t="s">
        <v>81</v>
      </c>
      <c r="C26" s="3" t="s">
        <v>82</v>
      </c>
      <c r="D26" s="3" t="s">
        <v>105</v>
      </c>
      <c r="E26" s="69">
        <v>1</v>
      </c>
      <c r="F26" s="69">
        <v>2022</v>
      </c>
      <c r="G26" s="69">
        <v>59</v>
      </c>
      <c r="H26" s="69">
        <v>8.3656196594238281</v>
      </c>
    </row>
    <row r="27" spans="1:8">
      <c r="A27" s="3" t="s">
        <v>31</v>
      </c>
      <c r="B27" s="3" t="s">
        <v>81</v>
      </c>
      <c r="C27" s="3" t="s">
        <v>82</v>
      </c>
      <c r="D27" s="3" t="s">
        <v>106</v>
      </c>
      <c r="E27" s="69">
        <v>1</v>
      </c>
      <c r="F27" s="69">
        <v>2022</v>
      </c>
      <c r="G27" s="69">
        <v>66</v>
      </c>
      <c r="H27" s="69">
        <v>9.4801263809204102</v>
      </c>
    </row>
    <row r="28" spans="1:8">
      <c r="A28" s="3" t="s">
        <v>31</v>
      </c>
      <c r="B28" s="3" t="s">
        <v>81</v>
      </c>
      <c r="C28" s="3" t="s">
        <v>82</v>
      </c>
      <c r="D28" s="3" t="s">
        <v>107</v>
      </c>
      <c r="E28" s="69">
        <v>1</v>
      </c>
      <c r="F28" s="69">
        <v>2022</v>
      </c>
      <c r="G28" s="69">
        <v>52</v>
      </c>
      <c r="H28" s="69">
        <v>6.2721424102783203</v>
      </c>
    </row>
    <row r="29" spans="1:8">
      <c r="A29" s="3" t="s">
        <v>31</v>
      </c>
      <c r="B29" s="3" t="s">
        <v>81</v>
      </c>
      <c r="C29" s="3" t="s">
        <v>82</v>
      </c>
      <c r="D29" s="3" t="s">
        <v>108</v>
      </c>
      <c r="E29" s="69">
        <v>1</v>
      </c>
      <c r="F29" s="69">
        <v>2022</v>
      </c>
      <c r="G29" s="69">
        <v>57</v>
      </c>
      <c r="H29" s="69">
        <v>6.1253757476806641</v>
      </c>
    </row>
    <row r="30" spans="1:8">
      <c r="A30" s="3" t="s">
        <v>31</v>
      </c>
      <c r="B30" s="3" t="s">
        <v>81</v>
      </c>
      <c r="C30" s="3" t="s">
        <v>82</v>
      </c>
      <c r="D30" s="3" t="s">
        <v>109</v>
      </c>
      <c r="E30" s="69">
        <v>1</v>
      </c>
      <c r="F30" s="69">
        <v>2022</v>
      </c>
      <c r="G30" s="69">
        <v>47</v>
      </c>
      <c r="H30" s="69">
        <v>5.364506721496582</v>
      </c>
    </row>
    <row r="31" spans="1:8">
      <c r="A31" s="3" t="s">
        <v>35</v>
      </c>
      <c r="B31" s="3" t="s">
        <v>81</v>
      </c>
      <c r="C31" s="3" t="s">
        <v>82</v>
      </c>
      <c r="D31" s="3" t="s">
        <v>110</v>
      </c>
      <c r="E31" s="69">
        <v>1</v>
      </c>
      <c r="F31" s="69">
        <v>2022</v>
      </c>
      <c r="G31" s="69">
        <v>62</v>
      </c>
      <c r="H31" s="69">
        <v>8.61004638671875</v>
      </c>
    </row>
    <row r="32" spans="1:8">
      <c r="A32" s="3" t="s">
        <v>39</v>
      </c>
      <c r="B32" s="3" t="s">
        <v>81</v>
      </c>
      <c r="C32" s="3" t="s">
        <v>96</v>
      </c>
      <c r="D32" s="3" t="s">
        <v>111</v>
      </c>
      <c r="E32" s="69">
        <v>1</v>
      </c>
      <c r="F32" s="69">
        <v>2022</v>
      </c>
      <c r="G32" s="69">
        <v>45</v>
      </c>
      <c r="H32" s="69">
        <v>6.6171221733093262</v>
      </c>
    </row>
    <row r="33" spans="1:25">
      <c r="A33" s="3" t="s">
        <v>112</v>
      </c>
      <c r="B33" s="3" t="s">
        <v>113</v>
      </c>
      <c r="C33" s="3" t="s">
        <v>96</v>
      </c>
      <c r="D33" s="3" t="s">
        <v>114</v>
      </c>
      <c r="E33" s="69">
        <v>0</v>
      </c>
      <c r="F33" s="69">
        <v>2022</v>
      </c>
      <c r="G33" s="69">
        <v>38</v>
      </c>
      <c r="H33" s="69">
        <v>10.863874435424805</v>
      </c>
    </row>
    <row r="34" spans="1:25">
      <c r="A34" s="3" t="s">
        <v>112</v>
      </c>
      <c r="B34" s="3" t="s">
        <v>113</v>
      </c>
      <c r="C34" s="3" t="s">
        <v>96</v>
      </c>
      <c r="D34" s="3" t="s">
        <v>115</v>
      </c>
      <c r="E34" s="69">
        <v>0</v>
      </c>
      <c r="F34" s="69">
        <v>2022</v>
      </c>
      <c r="G34" s="69">
        <v>41</v>
      </c>
      <c r="H34" s="69">
        <v>8.1635942459106445</v>
      </c>
    </row>
    <row r="35" spans="1:25">
      <c r="A35" s="3" t="s">
        <v>112</v>
      </c>
      <c r="B35" s="3" t="s">
        <v>113</v>
      </c>
      <c r="C35" s="3" t="s">
        <v>96</v>
      </c>
      <c r="D35" s="3" t="s">
        <v>116</v>
      </c>
      <c r="E35" s="69">
        <v>0</v>
      </c>
      <c r="F35" s="69">
        <v>2022</v>
      </c>
      <c r="G35" s="69">
        <v>40</v>
      </c>
      <c r="H35" s="69">
        <v>5.8100037574768066</v>
      </c>
    </row>
    <row r="36" spans="1:25">
      <c r="A36" s="3" t="s">
        <v>112</v>
      </c>
      <c r="B36" s="3" t="s">
        <v>113</v>
      </c>
      <c r="C36" s="3" t="s">
        <v>96</v>
      </c>
      <c r="D36" s="3" t="s">
        <v>117</v>
      </c>
      <c r="E36" s="69">
        <v>0</v>
      </c>
      <c r="F36" s="69">
        <v>2022</v>
      </c>
      <c r="G36" s="69">
        <v>40</v>
      </c>
      <c r="H36" s="69">
        <v>5.3749423027038574</v>
      </c>
    </row>
    <row r="37" spans="1:25">
      <c r="A37" s="3" t="s">
        <v>112</v>
      </c>
      <c r="B37" s="3" t="s">
        <v>113</v>
      </c>
      <c r="C37" s="3" t="s">
        <v>96</v>
      </c>
      <c r="D37" s="3" t="s">
        <v>118</v>
      </c>
      <c r="E37" s="69">
        <v>0</v>
      </c>
      <c r="F37" s="69">
        <v>2022</v>
      </c>
      <c r="G37" s="69">
        <v>37</v>
      </c>
      <c r="H37" s="69">
        <v>3.935234546661377</v>
      </c>
    </row>
    <row r="38" spans="1:25">
      <c r="A38" s="3" t="s">
        <v>112</v>
      </c>
      <c r="B38" s="3" t="s">
        <v>113</v>
      </c>
      <c r="C38" s="3" t="s">
        <v>96</v>
      </c>
      <c r="D38" s="3" t="s">
        <v>119</v>
      </c>
      <c r="E38" s="69">
        <v>0</v>
      </c>
      <c r="F38" s="69">
        <v>2022</v>
      </c>
      <c r="G38" s="69">
        <v>35</v>
      </c>
      <c r="H38" s="69">
        <v>6.4356002807617188</v>
      </c>
    </row>
    <row r="39" spans="1:25">
      <c r="A39" s="3" t="s">
        <v>112</v>
      </c>
      <c r="B39" s="3" t="s">
        <v>113</v>
      </c>
      <c r="C39" s="3" t="s">
        <v>96</v>
      </c>
      <c r="D39" s="3" t="s">
        <v>120</v>
      </c>
      <c r="E39" s="69">
        <v>0</v>
      </c>
      <c r="F39" s="69">
        <v>2022</v>
      </c>
      <c r="G39" s="69">
        <v>35</v>
      </c>
      <c r="H39" s="69">
        <v>7.0914154052734375</v>
      </c>
    </row>
    <row r="40" spans="1:25">
      <c r="A40" s="3" t="s">
        <v>112</v>
      </c>
      <c r="B40" s="3" t="s">
        <v>113</v>
      </c>
      <c r="C40" s="3" t="s">
        <v>96</v>
      </c>
      <c r="D40" s="3" t="s">
        <v>121</v>
      </c>
      <c r="E40" s="69">
        <v>0</v>
      </c>
      <c r="F40" s="69">
        <v>2022</v>
      </c>
      <c r="G40" s="69">
        <v>52</v>
      </c>
      <c r="H40" s="69">
        <v>12.028207778930664</v>
      </c>
    </row>
    <row r="41" spans="1:25">
      <c r="A41" s="3" t="s">
        <v>112</v>
      </c>
      <c r="B41" s="3" t="s">
        <v>113</v>
      </c>
      <c r="C41" s="3" t="s">
        <v>96</v>
      </c>
      <c r="D41" s="3" t="s">
        <v>122</v>
      </c>
      <c r="E41" s="69">
        <v>0</v>
      </c>
      <c r="F41" s="69">
        <v>2022</v>
      </c>
      <c r="G41" s="69">
        <v>41</v>
      </c>
      <c r="H41" s="69">
        <v>7.442542552947998</v>
      </c>
    </row>
    <row r="42" spans="1:25">
      <c r="A42" s="3" t="s">
        <v>123</v>
      </c>
      <c r="B42" s="3" t="s">
        <v>113</v>
      </c>
      <c r="C42" s="3" t="s">
        <v>96</v>
      </c>
      <c r="D42" s="3" t="s">
        <v>124</v>
      </c>
      <c r="E42" s="69">
        <v>0</v>
      </c>
      <c r="F42" s="69">
        <v>2022</v>
      </c>
      <c r="G42" s="69">
        <v>51</v>
      </c>
      <c r="H42" s="69">
        <v>9.7516422271728516</v>
      </c>
    </row>
    <row r="43" spans="1:25">
      <c r="A43" s="3" t="s">
        <v>123</v>
      </c>
      <c r="B43" s="3" t="s">
        <v>113</v>
      </c>
      <c r="C43" s="3" t="s">
        <v>96</v>
      </c>
      <c r="D43" s="3" t="s">
        <v>125</v>
      </c>
      <c r="E43" s="69">
        <v>0</v>
      </c>
      <c r="F43" s="69">
        <v>2022</v>
      </c>
      <c r="G43" s="69">
        <v>38</v>
      </c>
      <c r="H43" s="69">
        <v>8.8375711441040039</v>
      </c>
    </row>
    <row r="44" spans="1:25">
      <c r="A44" s="3" t="s">
        <v>123</v>
      </c>
      <c r="B44" s="3" t="s">
        <v>113</v>
      </c>
      <c r="C44" s="3" t="s">
        <v>96</v>
      </c>
      <c r="D44" s="3" t="s">
        <v>126</v>
      </c>
      <c r="E44" s="69">
        <v>0</v>
      </c>
      <c r="F44" s="69">
        <v>2022</v>
      </c>
      <c r="G44" s="69">
        <v>40</v>
      </c>
      <c r="H44" s="69">
        <v>9.3570833206176758</v>
      </c>
    </row>
    <row r="45" spans="1:25">
      <c r="A45" s="3" t="s">
        <v>123</v>
      </c>
      <c r="B45" s="3" t="s">
        <v>113</v>
      </c>
      <c r="C45" s="3" t="s">
        <v>96</v>
      </c>
      <c r="D45" s="3" t="s">
        <v>127</v>
      </c>
      <c r="E45" s="69">
        <v>0</v>
      </c>
      <c r="F45" s="69">
        <v>2022</v>
      </c>
      <c r="G45" s="69">
        <v>46</v>
      </c>
      <c r="H45" s="69">
        <v>9.9711990356445313</v>
      </c>
    </row>
    <row r="46" spans="1:25">
      <c r="A46" s="3" t="s">
        <v>128</v>
      </c>
      <c r="B46" s="3" t="s">
        <v>113</v>
      </c>
      <c r="C46" s="3" t="s">
        <v>96</v>
      </c>
      <c r="D46" s="3" t="s">
        <v>129</v>
      </c>
      <c r="E46" s="69">
        <v>0</v>
      </c>
      <c r="F46" s="69">
        <v>2022</v>
      </c>
      <c r="G46" s="69">
        <v>47</v>
      </c>
      <c r="H46" s="69">
        <v>6.8438057899475098</v>
      </c>
    </row>
    <row r="47" spans="1:25">
      <c r="A47" s="3" t="s">
        <v>128</v>
      </c>
      <c r="B47" s="3" t="s">
        <v>113</v>
      </c>
      <c r="C47" s="3" t="s">
        <v>96</v>
      </c>
      <c r="D47" s="3" t="s">
        <v>130</v>
      </c>
      <c r="E47" s="69">
        <v>0</v>
      </c>
      <c r="F47" s="69">
        <v>2022</v>
      </c>
      <c r="G47" s="69">
        <v>37</v>
      </c>
      <c r="H47" s="69">
        <v>5.0447845458984375</v>
      </c>
    </row>
    <row r="48" spans="1:25">
      <c r="A48" s="3" t="s">
        <v>131</v>
      </c>
      <c r="B48" s="3" t="s">
        <v>113</v>
      </c>
      <c r="C48" s="3" t="s">
        <v>96</v>
      </c>
      <c r="D48" s="3" t="s">
        <v>132</v>
      </c>
      <c r="E48" s="69">
        <v>0</v>
      </c>
      <c r="F48" s="69">
        <v>2022</v>
      </c>
      <c r="G48" s="69">
        <v>36</v>
      </c>
      <c r="H48" s="69">
        <v>8.163203239440918</v>
      </c>
      <c r="L48" s="432" t="s">
        <v>770</v>
      </c>
      <c r="M48" s="432"/>
      <c r="N48" s="432"/>
      <c r="O48" s="432"/>
      <c r="P48" s="432"/>
      <c r="Q48" s="432"/>
      <c r="R48" s="432"/>
      <c r="S48" s="432"/>
      <c r="T48" s="432"/>
      <c r="U48" s="432"/>
      <c r="V48" s="432"/>
      <c r="W48" s="432"/>
      <c r="X48" s="432"/>
      <c r="Y48" s="432"/>
    </row>
    <row r="49" spans="1:25">
      <c r="A49" s="3" t="s">
        <v>131</v>
      </c>
      <c r="B49" s="3" t="s">
        <v>113</v>
      </c>
      <c r="C49" s="3" t="s">
        <v>96</v>
      </c>
      <c r="D49" s="3" t="s">
        <v>133</v>
      </c>
      <c r="E49" s="69">
        <v>0</v>
      </c>
      <c r="F49" s="69">
        <v>2022</v>
      </c>
      <c r="G49" s="69">
        <v>39</v>
      </c>
      <c r="H49" s="69">
        <v>7.1653223037719727</v>
      </c>
      <c r="L49" s="432"/>
      <c r="M49" s="432"/>
      <c r="N49" s="432"/>
      <c r="O49" s="432"/>
      <c r="P49" s="432"/>
      <c r="Q49" s="432"/>
      <c r="R49" s="432"/>
      <c r="S49" s="432"/>
      <c r="T49" s="432"/>
      <c r="U49" s="432"/>
      <c r="V49" s="432"/>
      <c r="W49" s="432"/>
      <c r="X49" s="432"/>
      <c r="Y49" s="432"/>
    </row>
    <row r="50" spans="1:25">
      <c r="A50" s="3" t="s">
        <v>131</v>
      </c>
      <c r="B50" s="3" t="s">
        <v>113</v>
      </c>
      <c r="C50" s="3" t="s">
        <v>96</v>
      </c>
      <c r="D50" s="3" t="s">
        <v>134</v>
      </c>
      <c r="E50" s="69">
        <v>0</v>
      </c>
      <c r="F50" s="69">
        <v>2022</v>
      </c>
      <c r="G50" s="69">
        <v>36</v>
      </c>
      <c r="H50" s="69">
        <v>6.3225913047790527</v>
      </c>
    </row>
    <row r="51" spans="1:25">
      <c r="A51" s="3" t="s">
        <v>131</v>
      </c>
      <c r="B51" s="3" t="s">
        <v>113</v>
      </c>
      <c r="C51" s="3" t="s">
        <v>96</v>
      </c>
      <c r="D51" s="3" t="s">
        <v>135</v>
      </c>
      <c r="E51" s="69">
        <v>0</v>
      </c>
      <c r="F51" s="69">
        <v>2022</v>
      </c>
      <c r="G51" s="69">
        <v>44</v>
      </c>
      <c r="H51" s="69">
        <v>8.5656957626342773</v>
      </c>
    </row>
    <row r="52" spans="1:25">
      <c r="A52" s="3" t="s">
        <v>131</v>
      </c>
      <c r="B52" s="3" t="s">
        <v>113</v>
      </c>
      <c r="C52" s="3" t="s">
        <v>96</v>
      </c>
      <c r="D52" s="3" t="s">
        <v>136</v>
      </c>
      <c r="E52" s="69">
        <v>0</v>
      </c>
      <c r="F52" s="69">
        <v>2022</v>
      </c>
      <c r="G52" s="69">
        <v>45</v>
      </c>
      <c r="H52" s="69">
        <v>8.7805585861206055</v>
      </c>
    </row>
    <row r="53" spans="1:25">
      <c r="A53" s="3" t="s">
        <v>131</v>
      </c>
      <c r="B53" s="3" t="s">
        <v>113</v>
      </c>
      <c r="C53" s="3" t="s">
        <v>96</v>
      </c>
      <c r="D53" s="3" t="s">
        <v>137</v>
      </c>
      <c r="E53" s="69">
        <v>0</v>
      </c>
      <c r="F53" s="69">
        <v>2022</v>
      </c>
      <c r="G53" s="69">
        <v>41</v>
      </c>
      <c r="H53" s="69">
        <v>5.4521327018737793</v>
      </c>
    </row>
    <row r="54" spans="1:25">
      <c r="A54" s="3" t="s">
        <v>131</v>
      </c>
      <c r="B54" s="3" t="s">
        <v>113</v>
      </c>
      <c r="C54" s="3" t="s">
        <v>96</v>
      </c>
      <c r="D54" s="3" t="s">
        <v>138</v>
      </c>
      <c r="E54" s="69">
        <v>0</v>
      </c>
      <c r="F54" s="69">
        <v>2022</v>
      </c>
      <c r="G54" s="69">
        <v>52</v>
      </c>
      <c r="H54" s="69">
        <v>7.5186858177185059</v>
      </c>
    </row>
    <row r="55" spans="1:25">
      <c r="A55" s="3" t="s">
        <v>131</v>
      </c>
      <c r="B55" s="3" t="s">
        <v>113</v>
      </c>
      <c r="C55" s="3" t="s">
        <v>96</v>
      </c>
      <c r="D55" s="3" t="s">
        <v>139</v>
      </c>
      <c r="E55" s="69">
        <v>0</v>
      </c>
      <c r="F55" s="69">
        <v>2022</v>
      </c>
      <c r="G55" s="69">
        <v>40</v>
      </c>
      <c r="H55" s="69">
        <v>5.7930998802185059</v>
      </c>
    </row>
    <row r="56" spans="1:25">
      <c r="A56" s="3" t="s">
        <v>131</v>
      </c>
      <c r="B56" s="3" t="s">
        <v>113</v>
      </c>
      <c r="C56" s="3" t="s">
        <v>96</v>
      </c>
      <c r="D56" s="3" t="s">
        <v>140</v>
      </c>
      <c r="E56" s="69">
        <v>0</v>
      </c>
      <c r="F56" s="69">
        <v>2022</v>
      </c>
      <c r="G56" s="69">
        <v>39</v>
      </c>
      <c r="H56" s="69">
        <v>8.1819953918457031</v>
      </c>
    </row>
    <row r="57" spans="1:25">
      <c r="A57" s="3" t="s">
        <v>141</v>
      </c>
      <c r="B57" s="3" t="s">
        <v>113</v>
      </c>
      <c r="C57" s="3" t="s">
        <v>96</v>
      </c>
      <c r="D57" s="3" t="s">
        <v>142</v>
      </c>
      <c r="E57" s="69">
        <v>0</v>
      </c>
      <c r="F57" s="69">
        <v>2022</v>
      </c>
      <c r="G57" s="69">
        <v>49</v>
      </c>
      <c r="H57" s="69">
        <v>8.382573127746582</v>
      </c>
    </row>
    <row r="58" spans="1:25">
      <c r="A58" s="3" t="s">
        <v>141</v>
      </c>
      <c r="B58" s="3" t="s">
        <v>113</v>
      </c>
      <c r="C58" s="3" t="s">
        <v>96</v>
      </c>
      <c r="D58" s="3" t="s">
        <v>143</v>
      </c>
      <c r="E58" s="69">
        <v>0</v>
      </c>
      <c r="F58" s="69">
        <v>2022</v>
      </c>
      <c r="G58" s="69">
        <v>42</v>
      </c>
      <c r="H58" s="69">
        <v>6.9273591041564941</v>
      </c>
    </row>
    <row r="59" spans="1:25">
      <c r="A59" s="3" t="s">
        <v>144</v>
      </c>
      <c r="B59" s="3" t="s">
        <v>113</v>
      </c>
      <c r="C59" s="3" t="s">
        <v>96</v>
      </c>
      <c r="D59" s="3" t="s">
        <v>145</v>
      </c>
      <c r="E59" s="69">
        <v>0</v>
      </c>
      <c r="F59" s="69">
        <v>2022</v>
      </c>
      <c r="G59" s="69">
        <v>41</v>
      </c>
      <c r="H59" s="69">
        <v>10.277004241943359</v>
      </c>
    </row>
    <row r="60" spans="1:25">
      <c r="A60" s="3" t="s">
        <v>144</v>
      </c>
      <c r="B60" s="3" t="s">
        <v>113</v>
      </c>
      <c r="C60" s="3" t="s">
        <v>96</v>
      </c>
      <c r="D60" s="3" t="s">
        <v>146</v>
      </c>
      <c r="E60" s="69">
        <v>0</v>
      </c>
      <c r="F60" s="69">
        <v>2022</v>
      </c>
      <c r="G60" s="69">
        <v>28</v>
      </c>
      <c r="H60" s="69">
        <v>7.5694441795349121</v>
      </c>
    </row>
    <row r="61" spans="1:25">
      <c r="A61" s="3" t="s">
        <v>144</v>
      </c>
      <c r="B61" s="3" t="s">
        <v>113</v>
      </c>
      <c r="C61" s="3" t="s">
        <v>96</v>
      </c>
      <c r="D61" s="3" t="s">
        <v>147</v>
      </c>
      <c r="E61" s="69">
        <v>0</v>
      </c>
      <c r="F61" s="69">
        <v>2022</v>
      </c>
      <c r="G61" s="69">
        <v>22</v>
      </c>
      <c r="H61" s="69">
        <v>2.572504997253418</v>
      </c>
    </row>
    <row r="62" spans="1:25">
      <c r="A62" s="3" t="s">
        <v>144</v>
      </c>
      <c r="B62" s="3" t="s">
        <v>113</v>
      </c>
      <c r="C62" s="3" t="s">
        <v>96</v>
      </c>
      <c r="D62" s="3" t="s">
        <v>148</v>
      </c>
      <c r="E62" s="69">
        <v>0</v>
      </c>
      <c r="F62" s="69">
        <v>2022</v>
      </c>
      <c r="G62" s="69">
        <v>28</v>
      </c>
      <c r="H62" s="69">
        <v>3.2114405632019043</v>
      </c>
    </row>
    <row r="63" spans="1:25">
      <c r="A63" s="3" t="s">
        <v>144</v>
      </c>
      <c r="B63" s="3" t="s">
        <v>113</v>
      </c>
      <c r="C63" s="3" t="s">
        <v>96</v>
      </c>
      <c r="D63" s="3" t="s">
        <v>149</v>
      </c>
      <c r="E63" s="69">
        <v>0</v>
      </c>
      <c r="F63" s="69">
        <v>2022</v>
      </c>
      <c r="G63" s="69">
        <v>48</v>
      </c>
      <c r="H63" s="69">
        <v>11.586686134338379</v>
      </c>
    </row>
    <row r="64" spans="1:25">
      <c r="A64" s="3" t="s">
        <v>144</v>
      </c>
      <c r="B64" s="3" t="s">
        <v>113</v>
      </c>
      <c r="C64" s="3" t="s">
        <v>96</v>
      </c>
      <c r="D64" s="3" t="s">
        <v>150</v>
      </c>
      <c r="E64" s="69">
        <v>0</v>
      </c>
      <c r="F64" s="69">
        <v>2022</v>
      </c>
      <c r="G64" s="69">
        <v>38</v>
      </c>
      <c r="H64" s="69">
        <v>12.970468521118164</v>
      </c>
    </row>
    <row r="65" spans="1:8">
      <c r="A65" s="3" t="s">
        <v>144</v>
      </c>
      <c r="B65" s="3" t="s">
        <v>113</v>
      </c>
      <c r="C65" s="3" t="s">
        <v>96</v>
      </c>
      <c r="D65" s="3" t="s">
        <v>151</v>
      </c>
      <c r="E65" s="69">
        <v>0</v>
      </c>
      <c r="F65" s="69">
        <v>2022</v>
      </c>
      <c r="G65" s="69">
        <v>36</v>
      </c>
      <c r="H65" s="69">
        <v>6.8078212738037109</v>
      </c>
    </row>
    <row r="66" spans="1:8">
      <c r="A66" s="3" t="s">
        <v>144</v>
      </c>
      <c r="B66" s="3" t="s">
        <v>113</v>
      </c>
      <c r="C66" s="3" t="s">
        <v>96</v>
      </c>
      <c r="D66" s="3" t="s">
        <v>152</v>
      </c>
      <c r="E66" s="69">
        <v>0</v>
      </c>
      <c r="F66" s="69">
        <v>2022</v>
      </c>
      <c r="G66" s="69">
        <v>38</v>
      </c>
      <c r="H66" s="69">
        <v>5.0446248054504395</v>
      </c>
    </row>
    <row r="67" spans="1:8">
      <c r="A67" s="3" t="s">
        <v>144</v>
      </c>
      <c r="B67" s="3" t="s">
        <v>113</v>
      </c>
      <c r="C67" s="3" t="s">
        <v>96</v>
      </c>
      <c r="D67" s="3" t="s">
        <v>153</v>
      </c>
      <c r="E67" s="69">
        <v>0</v>
      </c>
      <c r="F67" s="69">
        <v>2022</v>
      </c>
      <c r="G67" s="69">
        <v>41</v>
      </c>
      <c r="H67" s="69">
        <v>12.756271362304688</v>
      </c>
    </row>
    <row r="68" spans="1:8">
      <c r="A68" s="3" t="s">
        <v>144</v>
      </c>
      <c r="B68" s="3" t="s">
        <v>113</v>
      </c>
      <c r="C68" s="3" t="s">
        <v>96</v>
      </c>
      <c r="D68" s="3" t="s">
        <v>154</v>
      </c>
      <c r="E68" s="69">
        <v>0</v>
      </c>
      <c r="F68" s="69">
        <v>2022</v>
      </c>
      <c r="G68" s="69">
        <v>33</v>
      </c>
      <c r="H68" s="69">
        <v>6.3541059494018555</v>
      </c>
    </row>
    <row r="69" spans="1:8">
      <c r="A69" s="3" t="s">
        <v>144</v>
      </c>
      <c r="B69" s="3" t="s">
        <v>113</v>
      </c>
      <c r="C69" s="3" t="s">
        <v>96</v>
      </c>
      <c r="D69" s="3" t="s">
        <v>155</v>
      </c>
      <c r="E69" s="69">
        <v>0</v>
      </c>
      <c r="F69" s="69">
        <v>2022</v>
      </c>
      <c r="G69" s="69">
        <v>31</v>
      </c>
      <c r="H69" s="69">
        <v>4.6736440658569336</v>
      </c>
    </row>
    <row r="70" spans="1:8">
      <c r="A70" s="3" t="s">
        <v>144</v>
      </c>
      <c r="B70" s="3" t="s">
        <v>113</v>
      </c>
      <c r="C70" s="3" t="s">
        <v>96</v>
      </c>
      <c r="D70" s="3" t="s">
        <v>156</v>
      </c>
      <c r="E70" s="69">
        <v>0</v>
      </c>
      <c r="F70" s="69">
        <v>2022</v>
      </c>
      <c r="G70" s="69">
        <v>32</v>
      </c>
      <c r="H70" s="69">
        <v>4.1139216423034668</v>
      </c>
    </row>
    <row r="71" spans="1:8">
      <c r="A71" s="3" t="s">
        <v>157</v>
      </c>
      <c r="B71" s="3" t="s">
        <v>113</v>
      </c>
      <c r="C71" s="3" t="s">
        <v>82</v>
      </c>
      <c r="D71" s="3" t="s">
        <v>158</v>
      </c>
      <c r="E71" s="69">
        <v>0</v>
      </c>
      <c r="F71" s="69">
        <v>2022</v>
      </c>
      <c r="G71" s="69">
        <v>56</v>
      </c>
      <c r="H71" s="69">
        <v>8.9199161529541016</v>
      </c>
    </row>
    <row r="72" spans="1:8">
      <c r="A72" s="3" t="s">
        <v>157</v>
      </c>
      <c r="B72" s="3" t="s">
        <v>113</v>
      </c>
      <c r="C72" s="3" t="s">
        <v>82</v>
      </c>
      <c r="D72" s="3" t="s">
        <v>159</v>
      </c>
      <c r="E72" s="69">
        <v>0</v>
      </c>
      <c r="F72" s="69">
        <v>2022</v>
      </c>
      <c r="G72" s="69">
        <v>65</v>
      </c>
      <c r="H72" s="69">
        <v>8.8090896606445313</v>
      </c>
    </row>
    <row r="73" spans="1:8">
      <c r="A73" s="3" t="s">
        <v>157</v>
      </c>
      <c r="B73" s="3" t="s">
        <v>113</v>
      </c>
      <c r="C73" s="3" t="s">
        <v>82</v>
      </c>
      <c r="D73" s="3" t="s">
        <v>160</v>
      </c>
      <c r="E73" s="69">
        <v>0</v>
      </c>
      <c r="F73" s="69">
        <v>2022</v>
      </c>
      <c r="G73" s="69">
        <v>58</v>
      </c>
      <c r="H73" s="69">
        <v>11.611495018005371</v>
      </c>
    </row>
    <row r="74" spans="1:8">
      <c r="A74" s="3" t="s">
        <v>157</v>
      </c>
      <c r="B74" s="3" t="s">
        <v>113</v>
      </c>
      <c r="C74" s="3" t="s">
        <v>82</v>
      </c>
      <c r="D74" s="3" t="s">
        <v>161</v>
      </c>
      <c r="E74" s="69">
        <v>0</v>
      </c>
      <c r="F74" s="69">
        <v>2022</v>
      </c>
      <c r="G74" s="69">
        <v>58</v>
      </c>
      <c r="H74" s="69">
        <v>6.8641657829284668</v>
      </c>
    </row>
    <row r="75" spans="1:8">
      <c r="A75" s="3" t="s">
        <v>157</v>
      </c>
      <c r="B75" s="3" t="s">
        <v>113</v>
      </c>
      <c r="C75" s="3" t="s">
        <v>82</v>
      </c>
      <c r="D75" s="3" t="s">
        <v>162</v>
      </c>
      <c r="E75" s="69">
        <v>0</v>
      </c>
      <c r="F75" s="69">
        <v>2022</v>
      </c>
      <c r="G75" s="69">
        <v>77</v>
      </c>
      <c r="H75" s="69">
        <v>10.609180450439453</v>
      </c>
    </row>
    <row r="76" spans="1:8">
      <c r="A76" s="3" t="s">
        <v>157</v>
      </c>
      <c r="B76" s="3" t="s">
        <v>113</v>
      </c>
      <c r="C76" s="3" t="s">
        <v>82</v>
      </c>
      <c r="D76" s="3" t="s">
        <v>163</v>
      </c>
      <c r="E76" s="69">
        <v>0</v>
      </c>
      <c r="F76" s="69">
        <v>2022</v>
      </c>
      <c r="G76" s="69">
        <v>63</v>
      </c>
      <c r="H76" s="69">
        <v>9.0872573852539063</v>
      </c>
    </row>
    <row r="77" spans="1:8">
      <c r="A77" s="3" t="s">
        <v>164</v>
      </c>
      <c r="B77" s="3" t="s">
        <v>113</v>
      </c>
      <c r="C77" s="3" t="s">
        <v>96</v>
      </c>
      <c r="D77" s="3" t="s">
        <v>165</v>
      </c>
      <c r="E77" s="69">
        <v>0</v>
      </c>
      <c r="F77" s="69">
        <v>2022</v>
      </c>
      <c r="G77" s="69">
        <v>46</v>
      </c>
      <c r="H77" s="69">
        <v>10.925065994262695</v>
      </c>
    </row>
    <row r="78" spans="1:8">
      <c r="A78" s="3" t="s">
        <v>164</v>
      </c>
      <c r="B78" s="3" t="s">
        <v>113</v>
      </c>
      <c r="C78" s="3" t="s">
        <v>96</v>
      </c>
      <c r="D78" s="3" t="s">
        <v>166</v>
      </c>
      <c r="E78" s="69">
        <v>0</v>
      </c>
      <c r="F78" s="69">
        <v>2022</v>
      </c>
      <c r="G78" s="69">
        <v>43</v>
      </c>
      <c r="H78" s="69">
        <v>7.3673391342163086</v>
      </c>
    </row>
    <row r="79" spans="1:8">
      <c r="A79" s="3" t="s">
        <v>164</v>
      </c>
      <c r="B79" s="3" t="s">
        <v>113</v>
      </c>
      <c r="C79" s="3" t="s">
        <v>96</v>
      </c>
      <c r="D79" s="3" t="s">
        <v>167</v>
      </c>
      <c r="E79" s="69">
        <v>0</v>
      </c>
      <c r="F79" s="69">
        <v>2022</v>
      </c>
      <c r="G79" s="69">
        <v>42</v>
      </c>
      <c r="H79" s="69">
        <v>13.830948829650879</v>
      </c>
    </row>
    <row r="80" spans="1:8">
      <c r="A80" s="3" t="s">
        <v>164</v>
      </c>
      <c r="B80" s="3" t="s">
        <v>113</v>
      </c>
      <c r="C80" s="3" t="s">
        <v>96</v>
      </c>
      <c r="D80" s="3" t="s">
        <v>168</v>
      </c>
      <c r="E80" s="69">
        <v>0</v>
      </c>
      <c r="F80" s="69">
        <v>2022</v>
      </c>
      <c r="G80" s="69">
        <v>40</v>
      </c>
      <c r="H80" s="69">
        <v>9.8898649215698242</v>
      </c>
    </row>
    <row r="81" spans="1:8">
      <c r="A81" s="3" t="s">
        <v>164</v>
      </c>
      <c r="B81" s="3" t="s">
        <v>113</v>
      </c>
      <c r="C81" s="3" t="s">
        <v>96</v>
      </c>
      <c r="D81" s="3" t="s">
        <v>169</v>
      </c>
      <c r="E81" s="69">
        <v>0</v>
      </c>
      <c r="F81" s="69">
        <v>2022</v>
      </c>
      <c r="G81" s="69">
        <v>46</v>
      </c>
      <c r="H81" s="69">
        <v>6.5968494415283203</v>
      </c>
    </row>
    <row r="82" spans="1:8" ht="15.75" thickBot="1">
      <c r="A82" s="46" t="s">
        <v>164</v>
      </c>
      <c r="B82" s="46" t="s">
        <v>113</v>
      </c>
      <c r="C82" s="46" t="s">
        <v>96</v>
      </c>
      <c r="D82" s="46" t="s">
        <v>170</v>
      </c>
      <c r="E82" s="73">
        <v>0</v>
      </c>
      <c r="F82" s="73">
        <v>2022</v>
      </c>
      <c r="G82" s="73">
        <v>43</v>
      </c>
      <c r="H82" s="73">
        <v>7.6777639389038086</v>
      </c>
    </row>
  </sheetData>
  <mergeCells count="1">
    <mergeCell ref="L48:Y49"/>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D45C-82AA-411F-8555-D4F719CBCE46}">
  <dimension ref="A2:O13"/>
  <sheetViews>
    <sheetView showGridLines="0" zoomScale="115" zoomScaleNormal="115" workbookViewId="0">
      <selection activeCell="K20" sqref="K20"/>
    </sheetView>
  </sheetViews>
  <sheetFormatPr defaultColWidth="10.28515625" defaultRowHeight="14.25"/>
  <cols>
    <col min="1" max="1" width="16.28515625" style="316" customWidth="1"/>
    <col min="2" max="4" width="10.42578125" style="316" bestFit="1" customWidth="1"/>
    <col min="5" max="5" width="11.140625" style="316" bestFit="1" customWidth="1"/>
    <col min="6" max="9" width="10.28515625" style="316"/>
    <col min="10" max="10" width="11.28515625" style="316" customWidth="1"/>
    <col min="11" max="11" width="11.140625" style="316" bestFit="1" customWidth="1"/>
    <col min="12" max="12" width="10.42578125" style="316" bestFit="1" customWidth="1"/>
    <col min="13" max="15" width="10.28515625" style="316"/>
    <col min="16" max="16384" width="10.28515625" style="297"/>
  </cols>
  <sheetData>
    <row r="2" spans="1:13" s="285" customFormat="1" ht="15">
      <c r="A2" s="81" t="s">
        <v>681</v>
      </c>
      <c r="B2" s="82"/>
      <c r="C2" s="82"/>
      <c r="D2" s="82"/>
      <c r="E2" s="82"/>
      <c r="F2" s="82"/>
      <c r="G2" s="82"/>
      <c r="H2" s="82"/>
      <c r="I2" s="82"/>
      <c r="J2" s="82"/>
      <c r="K2" s="82"/>
      <c r="L2" s="82"/>
      <c r="M2" s="82"/>
    </row>
    <row r="3" spans="1:13" customFormat="1" ht="15.75" thickBot="1">
      <c r="A3" s="46"/>
      <c r="B3" s="46"/>
      <c r="C3" s="46"/>
      <c r="D3" s="46"/>
      <c r="E3" s="46"/>
      <c r="F3" s="3"/>
      <c r="G3" s="3"/>
      <c r="H3" s="3"/>
      <c r="I3" s="3"/>
      <c r="J3" s="3"/>
      <c r="K3" s="3"/>
      <c r="L3" s="3"/>
      <c r="M3" s="3"/>
    </row>
    <row r="4" spans="1:13" ht="15.75" thickBot="1">
      <c r="A4" s="321" t="s">
        <v>682</v>
      </c>
      <c r="B4" s="321">
        <v>2020</v>
      </c>
      <c r="C4" s="321">
        <v>2030</v>
      </c>
      <c r="D4" s="321">
        <v>2040</v>
      </c>
      <c r="E4" s="321">
        <v>2050</v>
      </c>
    </row>
    <row r="5" spans="1:13">
      <c r="A5" s="316" t="s">
        <v>683</v>
      </c>
      <c r="B5" s="320">
        <v>7.3737499999999984E-2</v>
      </c>
      <c r="C5" s="320">
        <v>7.9968750000000005E-2</v>
      </c>
      <c r="D5" s="320">
        <v>8.9956250000000001E-2</v>
      </c>
      <c r="E5" s="320">
        <v>0.10173125000000001</v>
      </c>
    </row>
    <row r="6" spans="1:13">
      <c r="A6" s="316" t="s">
        <v>684</v>
      </c>
      <c r="B6" s="320">
        <v>5.1812801171583517E-2</v>
      </c>
      <c r="C6" s="320">
        <v>5.1483136002563851E-2</v>
      </c>
      <c r="D6" s="320">
        <v>5.2664010761353117E-2</v>
      </c>
      <c r="E6" s="320">
        <v>5.3521358316339571E-2</v>
      </c>
    </row>
    <row r="7" spans="1:13">
      <c r="A7" s="316" t="s">
        <v>685</v>
      </c>
      <c r="B7" s="320">
        <v>2.192469882841647E-2</v>
      </c>
      <c r="C7" s="320">
        <v>2.8485613997436158E-2</v>
      </c>
      <c r="D7" s="320">
        <v>3.7292239238646885E-2</v>
      </c>
      <c r="E7" s="320">
        <v>4.8209891683660439E-2</v>
      </c>
    </row>
    <row r="8" spans="1:13">
      <c r="A8" s="316" t="s">
        <v>497</v>
      </c>
      <c r="B8" s="320">
        <v>3.8948065423221122E-2</v>
      </c>
      <c r="C8" s="320">
        <v>4.7850542512637151E-2</v>
      </c>
      <c r="D8" s="320">
        <v>5.9037516826891123E-2</v>
      </c>
      <c r="E8" s="320">
        <v>7.3594461926026297E-2</v>
      </c>
    </row>
    <row r="9" spans="1:13">
      <c r="A9" s="316" t="s">
        <v>686</v>
      </c>
      <c r="B9" s="320">
        <v>4.7375000000000004E-3</v>
      </c>
      <c r="C9" s="320">
        <v>7.1768223219330352E-3</v>
      </c>
      <c r="D9" s="320">
        <v>1.0168397776045614E-2</v>
      </c>
      <c r="E9" s="320">
        <v>1.36692536909394E-2</v>
      </c>
    </row>
    <row r="10" spans="1:13" ht="15" thickBot="1">
      <c r="A10" s="318" t="s">
        <v>181</v>
      </c>
      <c r="B10" s="322">
        <v>0.11742306542322112</v>
      </c>
      <c r="C10" s="322">
        <v>0.13499611483457019</v>
      </c>
      <c r="D10" s="322">
        <v>0.15916216460293675</v>
      </c>
      <c r="E10" s="322">
        <v>0.18899496561696572</v>
      </c>
    </row>
    <row r="12" spans="1:13" s="323" customFormat="1" ht="28.5" customHeight="1">
      <c r="A12" s="478" t="s">
        <v>864</v>
      </c>
      <c r="B12" s="478"/>
      <c r="C12" s="478"/>
      <c r="D12" s="478"/>
      <c r="E12" s="478"/>
      <c r="F12" s="478"/>
      <c r="G12" s="478"/>
      <c r="H12" s="478"/>
      <c r="I12" s="478"/>
      <c r="J12" s="478"/>
      <c r="K12" s="478"/>
      <c r="L12" s="478"/>
      <c r="M12" s="478"/>
    </row>
    <row r="13" spans="1:13" s="323" customFormat="1" ht="48" customHeight="1">
      <c r="A13" s="478" t="s">
        <v>865</v>
      </c>
      <c r="B13" s="478"/>
      <c r="C13" s="478"/>
      <c r="D13" s="478"/>
      <c r="E13" s="478"/>
      <c r="F13" s="478"/>
      <c r="G13" s="478"/>
      <c r="H13" s="478"/>
      <c r="I13" s="478"/>
      <c r="J13" s="478"/>
      <c r="K13" s="478"/>
      <c r="L13" s="478"/>
      <c r="M13" s="478"/>
    </row>
  </sheetData>
  <mergeCells count="2">
    <mergeCell ref="A12:M12"/>
    <mergeCell ref="A13:M13"/>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08043-888A-4D26-AFC1-FCCF5AC35073}">
  <dimension ref="A2:U23"/>
  <sheetViews>
    <sheetView showGridLines="0" zoomScale="115" zoomScaleNormal="115" workbookViewId="0">
      <selection activeCell="N19" sqref="N19"/>
    </sheetView>
  </sheetViews>
  <sheetFormatPr defaultRowHeight="15"/>
  <cols>
    <col min="1" max="21" width="9.140625" style="3"/>
  </cols>
  <sheetData>
    <row r="2" spans="1:1" s="285" customFormat="1">
      <c r="A2" s="81" t="s">
        <v>687</v>
      </c>
    </row>
    <row r="22" spans="1:13" s="88" customFormat="1" ht="14.25">
      <c r="A22" s="443" t="s">
        <v>862</v>
      </c>
      <c r="B22" s="443"/>
      <c r="C22" s="443"/>
      <c r="D22" s="443"/>
      <c r="E22" s="443"/>
      <c r="F22" s="443"/>
      <c r="G22" s="443"/>
      <c r="H22" s="443"/>
      <c r="I22" s="443"/>
      <c r="J22" s="443"/>
      <c r="K22" s="443"/>
      <c r="L22" s="443"/>
      <c r="M22" s="443"/>
    </row>
    <row r="23" spans="1:13" s="88" customFormat="1" ht="45" customHeight="1">
      <c r="A23" s="428" t="s">
        <v>863</v>
      </c>
      <c r="B23" s="428"/>
      <c r="C23" s="428"/>
      <c r="D23" s="428"/>
      <c r="E23" s="428"/>
      <c r="F23" s="428"/>
      <c r="G23" s="428"/>
      <c r="H23" s="428"/>
      <c r="I23" s="428"/>
      <c r="J23" s="428"/>
      <c r="K23" s="428"/>
      <c r="L23" s="428"/>
      <c r="M23" s="428"/>
    </row>
  </sheetData>
  <mergeCells count="2">
    <mergeCell ref="A22:M22"/>
    <mergeCell ref="A23:M23"/>
  </mergeCell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66BA2-F67F-4E63-97D0-AB4BA3A1AA9C}">
  <dimension ref="A1"/>
  <sheetViews>
    <sheetView view="pageBreakPreview" zoomScale="60" zoomScaleNormal="100" workbookViewId="0">
      <selection activeCell="R48" sqref="R48"/>
    </sheetView>
  </sheetViews>
  <sheetFormatPr defaultRowHeight="15"/>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25D5A-4FB1-4B36-A3DE-E25009B4CEC4}">
  <dimension ref="A2:I11"/>
  <sheetViews>
    <sheetView showGridLines="0" zoomScale="115" zoomScaleNormal="115" workbookViewId="0">
      <selection activeCell="C26" sqref="C26"/>
    </sheetView>
  </sheetViews>
  <sheetFormatPr defaultRowHeight="15"/>
  <cols>
    <col min="1" max="1" width="36.7109375" style="3" customWidth="1"/>
    <col min="2" max="2" width="16.85546875" style="3" customWidth="1"/>
    <col min="3" max="3" width="19.140625" style="3" customWidth="1"/>
    <col min="4" max="9" width="9.140625" style="3"/>
  </cols>
  <sheetData>
    <row r="2" spans="1:4" s="18" customFormat="1">
      <c r="A2" s="81" t="s">
        <v>859</v>
      </c>
      <c r="B2" s="82"/>
      <c r="C2" s="82"/>
      <c r="D2" s="82"/>
    </row>
    <row r="3" spans="1:4" s="18" customFormat="1" thickBot="1">
      <c r="A3" s="83"/>
      <c r="B3" s="83"/>
      <c r="C3" s="83"/>
      <c r="D3" s="82"/>
    </row>
    <row r="4" spans="1:4" ht="36" customHeight="1" thickBot="1">
      <c r="A4" s="201" t="s">
        <v>43</v>
      </c>
      <c r="B4" s="95" t="s">
        <v>688</v>
      </c>
      <c r="C4" s="95" t="s">
        <v>689</v>
      </c>
    </row>
    <row r="5" spans="1:4">
      <c r="A5" s="62" t="s">
        <v>690</v>
      </c>
      <c r="B5" s="49">
        <v>2.9</v>
      </c>
      <c r="C5" s="49">
        <v>2.8</v>
      </c>
    </row>
    <row r="6" spans="1:4">
      <c r="A6" s="62" t="s">
        <v>548</v>
      </c>
      <c r="B6" s="49">
        <v>2</v>
      </c>
      <c r="C6" s="49">
        <v>2</v>
      </c>
    </row>
    <row r="7" spans="1:4">
      <c r="A7" s="62" t="s">
        <v>691</v>
      </c>
      <c r="B7" s="49">
        <v>1.3</v>
      </c>
      <c r="C7" s="49">
        <v>1.2</v>
      </c>
    </row>
    <row r="8" spans="1:4" ht="15.75" thickBot="1">
      <c r="A8" s="202" t="s">
        <v>41</v>
      </c>
      <c r="B8" s="203">
        <v>2.4</v>
      </c>
      <c r="C8" s="204">
        <v>2.0700625471197607</v>
      </c>
    </row>
    <row r="9" spans="1:4">
      <c r="A9" s="62"/>
    </row>
    <row r="10" spans="1:4" ht="30" customHeight="1">
      <c r="A10" s="428" t="s">
        <v>861</v>
      </c>
      <c r="B10" s="428"/>
      <c r="C10" s="428"/>
      <c r="D10" s="428"/>
    </row>
    <row r="11" spans="1:4">
      <c r="A11" s="3" t="s">
        <v>860</v>
      </c>
    </row>
  </sheetData>
  <mergeCells count="1">
    <mergeCell ref="A10:D10"/>
  </mergeCell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7F6CC-927E-4F66-A77F-159E15AF2F88}">
  <dimension ref="A2:R197"/>
  <sheetViews>
    <sheetView showGridLines="0" zoomScale="115" zoomScaleNormal="115" workbookViewId="0">
      <selection activeCell="G25" sqref="G25"/>
    </sheetView>
  </sheetViews>
  <sheetFormatPr defaultRowHeight="15"/>
  <cols>
    <col min="1" max="1" width="11.85546875" style="206" customWidth="1"/>
    <col min="2" max="2" width="15.140625" style="3" customWidth="1"/>
    <col min="3" max="18" width="9.140625" style="3"/>
  </cols>
  <sheetData>
    <row r="2" spans="1:2" s="18" customFormat="1">
      <c r="A2" s="81" t="s">
        <v>857</v>
      </c>
      <c r="B2" s="56"/>
    </row>
    <row r="3" spans="1:2" s="18" customFormat="1" thickBot="1">
      <c r="A3" s="83"/>
      <c r="B3" s="66"/>
    </row>
    <row r="4" spans="1:2" s="6" customFormat="1" ht="29.25" customHeight="1" thickBot="1">
      <c r="A4" s="208" t="s">
        <v>692</v>
      </c>
      <c r="B4" s="93" t="s">
        <v>693</v>
      </c>
    </row>
    <row r="5" spans="1:2">
      <c r="A5" s="205">
        <v>40183</v>
      </c>
      <c r="B5" s="207">
        <v>2.7377521613832778</v>
      </c>
    </row>
    <row r="6" spans="1:2">
      <c r="A6" s="205">
        <v>40214</v>
      </c>
      <c r="B6" s="207">
        <v>2.9629958209164142</v>
      </c>
    </row>
    <row r="7" spans="1:2">
      <c r="A7" s="205">
        <v>40242</v>
      </c>
      <c r="B7" s="207">
        <v>3.9865513928914575</v>
      </c>
    </row>
    <row r="8" spans="1:2">
      <c r="A8" s="205">
        <v>40273</v>
      </c>
      <c r="B8" s="207">
        <v>4.1646720919100044</v>
      </c>
    </row>
    <row r="9" spans="1:2">
      <c r="A9" s="205">
        <v>40303</v>
      </c>
      <c r="B9" s="207">
        <v>4.3561512685495574</v>
      </c>
    </row>
    <row r="10" spans="1:2">
      <c r="A10" s="205">
        <v>40334</v>
      </c>
      <c r="B10" s="207">
        <v>4.238095238095263</v>
      </c>
    </row>
    <row r="11" spans="1:2">
      <c r="A11" s="205">
        <v>40364</v>
      </c>
      <c r="B11" s="207">
        <v>4.1607565011820391</v>
      </c>
    </row>
    <row r="12" spans="1:2">
      <c r="A12" s="205">
        <v>40395</v>
      </c>
      <c r="B12" s="207">
        <v>4.44126074498572</v>
      </c>
    </row>
    <row r="13" spans="1:2">
      <c r="A13" s="205">
        <v>40426</v>
      </c>
      <c r="B13" s="207">
        <v>4.2172871819053714</v>
      </c>
    </row>
    <row r="14" spans="1:2">
      <c r="A14" s="205">
        <v>40456</v>
      </c>
      <c r="B14" s="207">
        <v>4.5184083302342692</v>
      </c>
    </row>
    <row r="15" spans="1:2">
      <c r="A15" s="205">
        <v>40487</v>
      </c>
      <c r="B15" s="207">
        <v>5.3749458170784914</v>
      </c>
    </row>
    <row r="16" spans="1:2">
      <c r="A16" s="205">
        <v>40517</v>
      </c>
      <c r="B16" s="207">
        <v>5.8243119969373147</v>
      </c>
    </row>
    <row r="17" spans="1:5">
      <c r="A17" s="205">
        <v>40548</v>
      </c>
      <c r="B17" s="207">
        <v>4.8458149779735837</v>
      </c>
    </row>
    <row r="18" spans="1:5">
      <c r="A18" s="205">
        <v>40579</v>
      </c>
      <c r="B18" s="207">
        <v>5.1900584795322002</v>
      </c>
    </row>
    <row r="19" spans="1:5">
      <c r="A19" s="205">
        <v>40607</v>
      </c>
      <c r="B19" s="207">
        <v>5.4935524096706434</v>
      </c>
    </row>
    <row r="20" spans="1:5">
      <c r="A20" s="205">
        <v>40638</v>
      </c>
      <c r="B20" s="207">
        <v>6.2700341544663418</v>
      </c>
    </row>
    <row r="21" spans="1:5">
      <c r="A21" s="205">
        <v>40668</v>
      </c>
      <c r="B21" s="207">
        <v>6.4132786264131658</v>
      </c>
    </row>
    <row r="22" spans="1:5">
      <c r="A22" s="205">
        <v>40699</v>
      </c>
      <c r="B22" s="207">
        <v>6.4301152737752387</v>
      </c>
      <c r="E22" s="3" t="s">
        <v>858</v>
      </c>
    </row>
    <row r="23" spans="1:5">
      <c r="A23" s="205">
        <v>40729</v>
      </c>
      <c r="B23" s="207">
        <v>6.8725992832002758</v>
      </c>
      <c r="E23" s="3" t="s">
        <v>694</v>
      </c>
    </row>
    <row r="24" spans="1:5">
      <c r="A24" s="205">
        <v>40760</v>
      </c>
      <c r="B24" s="207">
        <v>7.2252264409808253</v>
      </c>
    </row>
    <row r="25" spans="1:5">
      <c r="A25" s="205">
        <v>40791</v>
      </c>
      <c r="B25" s="207">
        <v>6.8283917340520972</v>
      </c>
    </row>
    <row r="26" spans="1:5">
      <c r="A26" s="205">
        <v>40821</v>
      </c>
      <c r="B26" s="207">
        <v>6.1383605658682283</v>
      </c>
    </row>
    <row r="27" spans="1:5">
      <c r="A27" s="205">
        <v>40852</v>
      </c>
      <c r="B27" s="207">
        <v>5.7915057915058243</v>
      </c>
    </row>
    <row r="28" spans="1:5">
      <c r="A28" s="205">
        <v>40882</v>
      </c>
      <c r="B28" s="207">
        <v>5.6045895851720928</v>
      </c>
    </row>
    <row r="29" spans="1:5">
      <c r="A29" s="205">
        <v>40913</v>
      </c>
      <c r="B29" s="207">
        <v>5.4971988795518234</v>
      </c>
    </row>
    <row r="30" spans="1:5">
      <c r="A30" s="205">
        <v>40944</v>
      </c>
      <c r="B30" s="207">
        <v>5.5242597033076546</v>
      </c>
    </row>
    <row r="31" spans="1:5">
      <c r="A31" s="205">
        <v>40973</v>
      </c>
      <c r="B31" s="207">
        <v>4.9423177766124926</v>
      </c>
    </row>
    <row r="32" spans="1:5">
      <c r="A32" s="205">
        <v>41004</v>
      </c>
      <c r="B32" s="207">
        <v>4.2742349119507805</v>
      </c>
    </row>
    <row r="33" spans="1:2">
      <c r="A33" s="205">
        <v>41034</v>
      </c>
      <c r="B33" s="207">
        <v>4.4097215964084002</v>
      </c>
    </row>
    <row r="34" spans="1:2">
      <c r="A34" s="205">
        <v>41065</v>
      </c>
      <c r="B34" s="207">
        <v>4.3352781898863046</v>
      </c>
    </row>
    <row r="35" spans="1:2">
      <c r="A35" s="205">
        <v>41095</v>
      </c>
      <c r="B35" s="207">
        <v>4.0712468193383922</v>
      </c>
    </row>
    <row r="36" spans="1:2">
      <c r="A36" s="205">
        <v>41126</v>
      </c>
      <c r="B36" s="207">
        <v>4.2308592809338963</v>
      </c>
    </row>
    <row r="37" spans="1:2">
      <c r="A37" s="205">
        <v>41157</v>
      </c>
      <c r="B37" s="207">
        <v>4.4663057750910395</v>
      </c>
    </row>
    <row r="38" spans="1:2">
      <c r="A38" s="205">
        <v>41187</v>
      </c>
      <c r="B38" s="207">
        <v>4.5960643341582452</v>
      </c>
    </row>
    <row r="39" spans="1:2">
      <c r="A39" s="205">
        <v>41218</v>
      </c>
      <c r="B39" s="207">
        <v>4.4943478543710613</v>
      </c>
    </row>
    <row r="40" spans="1:2">
      <c r="A40" s="205">
        <v>41248</v>
      </c>
      <c r="B40" s="207">
        <v>4.355400696864109</v>
      </c>
    </row>
    <row r="41" spans="1:2">
      <c r="A41" s="205">
        <v>41279</v>
      </c>
      <c r="B41" s="207">
        <v>4.6830691752856701</v>
      </c>
    </row>
    <row r="42" spans="1:2">
      <c r="A42" s="205">
        <v>41310</v>
      </c>
      <c r="B42" s="207">
        <v>4.5811164849347996</v>
      </c>
    </row>
    <row r="43" spans="1:2">
      <c r="A43" s="205">
        <v>41338</v>
      </c>
      <c r="B43" s="207">
        <v>4.3285055957866803</v>
      </c>
    </row>
    <row r="44" spans="1:2">
      <c r="A44" s="205">
        <v>41369</v>
      </c>
      <c r="B44" s="207">
        <v>4.6493659084813732</v>
      </c>
    </row>
    <row r="45" spans="1:2">
      <c r="A45" s="205">
        <v>41399</v>
      </c>
      <c r="B45" s="207">
        <v>4.6314208917438648</v>
      </c>
    </row>
    <row r="46" spans="1:2">
      <c r="A46" s="205">
        <v>41430</v>
      </c>
      <c r="B46" s="207">
        <v>4.7922800130846932</v>
      </c>
    </row>
    <row r="47" spans="1:2">
      <c r="A47" s="205">
        <v>41460</v>
      </c>
      <c r="B47" s="207">
        <v>4.1315839434925117</v>
      </c>
    </row>
    <row r="48" spans="1:2">
      <c r="A48" s="205">
        <v>41491</v>
      </c>
      <c r="B48" s="207">
        <v>4.4134350154145574</v>
      </c>
    </row>
    <row r="49" spans="1:2">
      <c r="A49" s="205">
        <v>41522</v>
      </c>
      <c r="B49" s="207">
        <v>3.8997566135158923</v>
      </c>
    </row>
    <row r="50" spans="1:2">
      <c r="A50" s="205">
        <v>41552</v>
      </c>
      <c r="B50" s="207">
        <v>3.8943309653202807</v>
      </c>
    </row>
    <row r="51" spans="1:2">
      <c r="A51" s="205">
        <v>41583</v>
      </c>
      <c r="B51" s="207">
        <v>3.8193964001768999</v>
      </c>
    </row>
    <row r="52" spans="1:2">
      <c r="A52" s="205">
        <v>41613</v>
      </c>
      <c r="B52" s="207">
        <v>3.7450194052072616</v>
      </c>
    </row>
    <row r="53" spans="1:2">
      <c r="A53" s="205">
        <v>41644</v>
      </c>
      <c r="B53" s="207">
        <v>3.085337411480904</v>
      </c>
    </row>
    <row r="54" spans="1:2">
      <c r="A54" s="205">
        <v>41675</v>
      </c>
      <c r="B54" s="207">
        <v>3.4542530856452203</v>
      </c>
    </row>
    <row r="55" spans="1:2">
      <c r="A55" s="205">
        <v>41703</v>
      </c>
      <c r="B55" s="207">
        <v>3.3590386206019951</v>
      </c>
    </row>
    <row r="56" spans="1:2">
      <c r="A56" s="205">
        <v>41734</v>
      </c>
      <c r="B56" s="207">
        <v>3.5278567935953853</v>
      </c>
    </row>
    <row r="57" spans="1:2">
      <c r="A57" s="205">
        <v>41764</v>
      </c>
      <c r="B57" s="207">
        <v>3.5329693347217472</v>
      </c>
    </row>
    <row r="58" spans="1:2">
      <c r="A58" s="205">
        <v>41795</v>
      </c>
      <c r="B58" s="207">
        <v>3.6724293273757813</v>
      </c>
    </row>
    <row r="59" spans="1:2">
      <c r="A59" s="205">
        <v>41825</v>
      </c>
      <c r="B59" s="207">
        <v>4.0911477969632681</v>
      </c>
    </row>
    <row r="60" spans="1:2">
      <c r="A60" s="205">
        <v>41856</v>
      </c>
      <c r="B60" s="207">
        <v>4.1483225195810487</v>
      </c>
    </row>
    <row r="61" spans="1:2">
      <c r="A61" s="205">
        <v>41887</v>
      </c>
      <c r="B61" s="207">
        <v>4.1723881123668871</v>
      </c>
    </row>
    <row r="62" spans="1:2">
      <c r="A62" s="205">
        <v>41917</v>
      </c>
      <c r="B62" s="207">
        <v>3.9545589235420953</v>
      </c>
    </row>
    <row r="63" spans="1:2">
      <c r="A63" s="205">
        <v>41948</v>
      </c>
      <c r="B63" s="207">
        <v>4.156894616103024</v>
      </c>
    </row>
    <row r="64" spans="1:2">
      <c r="A64" s="205">
        <v>41978</v>
      </c>
      <c r="B64" s="207">
        <v>4.1409946320035811</v>
      </c>
    </row>
    <row r="65" spans="1:2">
      <c r="A65" s="205">
        <v>42009</v>
      </c>
      <c r="B65" s="207">
        <v>3.6735797607694409</v>
      </c>
    </row>
    <row r="66" spans="1:2">
      <c r="A66" s="205">
        <v>42040</v>
      </c>
      <c r="B66" s="207">
        <v>3.5914664819500342</v>
      </c>
    </row>
    <row r="67" spans="1:2">
      <c r="A67" s="205">
        <v>42068</v>
      </c>
      <c r="B67" s="207">
        <v>3.4407693752937174</v>
      </c>
    </row>
    <row r="68" spans="1:2">
      <c r="A68" s="205">
        <v>42099</v>
      </c>
      <c r="B68" s="207">
        <v>3.3227177145318754</v>
      </c>
    </row>
    <row r="69" spans="1:2">
      <c r="A69" s="205">
        <v>42129</v>
      </c>
      <c r="B69" s="207">
        <v>3.6129726039693222</v>
      </c>
    </row>
    <row r="70" spans="1:2">
      <c r="A70" s="205">
        <v>42160</v>
      </c>
      <c r="B70" s="207">
        <v>3.583402412183212</v>
      </c>
    </row>
    <row r="71" spans="1:2">
      <c r="A71" s="205">
        <v>42190</v>
      </c>
      <c r="B71" s="207">
        <v>3.3810183425988072</v>
      </c>
    </row>
    <row r="72" spans="1:2">
      <c r="A72" s="205">
        <v>42221</v>
      </c>
      <c r="B72" s="207">
        <v>3.3195324491168687</v>
      </c>
    </row>
    <row r="73" spans="1:2">
      <c r="A73" s="205">
        <v>42252</v>
      </c>
      <c r="B73" s="207">
        <v>3.2625314585763343</v>
      </c>
    </row>
    <row r="74" spans="1:2">
      <c r="A74" s="205">
        <v>42282</v>
      </c>
      <c r="B74" s="207">
        <v>3.1066327005967787</v>
      </c>
    </row>
    <row r="75" spans="1:2">
      <c r="A75" s="205">
        <v>42313</v>
      </c>
      <c r="B75" s="207">
        <v>2.662975988153915</v>
      </c>
    </row>
    <row r="76" spans="1:2">
      <c r="A76" s="205">
        <v>42343</v>
      </c>
      <c r="B76" s="207">
        <v>3.056766214277773</v>
      </c>
    </row>
    <row r="77" spans="1:2">
      <c r="A77" s="205">
        <v>42374</v>
      </c>
      <c r="B77" s="207">
        <v>3.1407326950761205</v>
      </c>
    </row>
    <row r="78" spans="1:2">
      <c r="A78" s="205">
        <v>42405</v>
      </c>
      <c r="B78" s="207">
        <v>3.4010227332944787</v>
      </c>
    </row>
    <row r="79" spans="1:2">
      <c r="A79" s="205">
        <v>42434</v>
      </c>
      <c r="B79" s="207">
        <v>3.2906499798160516</v>
      </c>
    </row>
    <row r="80" spans="1:2">
      <c r="A80" s="205">
        <v>42465</v>
      </c>
      <c r="B80" s="207">
        <v>3.5342738853523126</v>
      </c>
    </row>
    <row r="81" spans="1:2">
      <c r="A81" s="205">
        <v>42495</v>
      </c>
      <c r="B81" s="207">
        <v>3.437054982459764</v>
      </c>
    </row>
    <row r="82" spans="1:2">
      <c r="A82" s="205">
        <v>42526</v>
      </c>
      <c r="B82" s="207">
        <v>3.3539565219277923</v>
      </c>
    </row>
    <row r="83" spans="1:2">
      <c r="A83" s="205">
        <v>42556</v>
      </c>
      <c r="B83" s="207">
        <v>2.8496393727228342</v>
      </c>
    </row>
    <row r="84" spans="1:2">
      <c r="A84" s="205">
        <v>42587</v>
      </c>
      <c r="B84" s="207">
        <v>3.0445013884592975</v>
      </c>
    </row>
    <row r="85" spans="1:2">
      <c r="A85" s="205">
        <v>42618</v>
      </c>
      <c r="B85" s="207">
        <v>3.0694322570437693</v>
      </c>
    </row>
    <row r="86" spans="1:2">
      <c r="A86" s="205">
        <v>42648</v>
      </c>
      <c r="B86" s="207">
        <v>2.9566973256452411</v>
      </c>
    </row>
    <row r="87" spans="1:2">
      <c r="A87" s="205">
        <v>42679</v>
      </c>
      <c r="B87" s="207">
        <v>3.1704325276265211</v>
      </c>
    </row>
    <row r="88" spans="1:2">
      <c r="A88" s="205">
        <v>42709</v>
      </c>
      <c r="B88" s="207">
        <v>3.1828091242912082</v>
      </c>
    </row>
    <row r="89" spans="1:2">
      <c r="A89" s="205">
        <v>42740</v>
      </c>
      <c r="B89" s="207">
        <v>3.2699268335390608</v>
      </c>
    </row>
    <row r="90" spans="1:2">
      <c r="A90" s="205">
        <v>42771</v>
      </c>
      <c r="B90" s="207">
        <v>3.4044944847948178</v>
      </c>
    </row>
    <row r="91" spans="1:2">
      <c r="A91" s="205">
        <v>42799</v>
      </c>
      <c r="B91" s="207">
        <v>3.2521664097362901</v>
      </c>
    </row>
    <row r="92" spans="1:2">
      <c r="A92" s="205">
        <v>42830</v>
      </c>
      <c r="B92" s="207">
        <v>3.5599824005462688</v>
      </c>
    </row>
    <row r="93" spans="1:2">
      <c r="A93" s="205">
        <v>42860</v>
      </c>
      <c r="B93" s="207">
        <v>3.2344899759052756</v>
      </c>
    </row>
    <row r="94" spans="1:2">
      <c r="A94" s="205">
        <v>42891</v>
      </c>
      <c r="B94" s="207">
        <v>2.9760717451479346</v>
      </c>
    </row>
    <row r="95" spans="1:2">
      <c r="A95" s="205">
        <v>42921</v>
      </c>
      <c r="B95" s="207">
        <v>2.8168427234436981</v>
      </c>
    </row>
    <row r="96" spans="1:2">
      <c r="A96" s="205">
        <v>42952</v>
      </c>
      <c r="B96" s="207">
        <v>3.3612317826831384</v>
      </c>
    </row>
    <row r="97" spans="1:2">
      <c r="A97" s="205">
        <v>42983</v>
      </c>
      <c r="B97" s="207">
        <v>3.6770443091794545</v>
      </c>
    </row>
    <row r="98" spans="1:2">
      <c r="A98" s="205">
        <v>43013</v>
      </c>
      <c r="B98" s="207">
        <v>3.7251834433869258</v>
      </c>
    </row>
    <row r="99" spans="1:2">
      <c r="A99" s="205">
        <v>43044</v>
      </c>
      <c r="B99" s="207">
        <v>4.127978372658248</v>
      </c>
    </row>
    <row r="100" spans="1:2">
      <c r="A100" s="205">
        <v>43074</v>
      </c>
      <c r="B100" s="207">
        <v>4.150939511336615</v>
      </c>
    </row>
    <row r="101" spans="1:2">
      <c r="A101" s="205">
        <v>43105</v>
      </c>
      <c r="B101" s="207">
        <v>3.771847588111632</v>
      </c>
    </row>
    <row r="102" spans="1:2">
      <c r="A102" s="205">
        <v>43136</v>
      </c>
      <c r="B102" s="207">
        <v>3.3459388378962007</v>
      </c>
    </row>
    <row r="103" spans="1:2">
      <c r="A103" s="205">
        <v>43164</v>
      </c>
      <c r="B103" s="207">
        <v>3.5220510175787423</v>
      </c>
    </row>
    <row r="104" spans="1:2">
      <c r="A104" s="205">
        <v>43195</v>
      </c>
      <c r="B104" s="207">
        <v>3.1521370836089746</v>
      </c>
    </row>
    <row r="105" spans="1:2">
      <c r="A105" s="205">
        <v>43225</v>
      </c>
      <c r="B105" s="207">
        <v>3.1474045473084633</v>
      </c>
    </row>
    <row r="106" spans="1:2">
      <c r="A106" s="205">
        <v>43256</v>
      </c>
      <c r="B106" s="207">
        <v>3.2006650732619768</v>
      </c>
    </row>
    <row r="107" spans="1:2">
      <c r="A107" s="205">
        <v>43286</v>
      </c>
      <c r="B107" s="207">
        <v>3.2432432432432323</v>
      </c>
    </row>
    <row r="108" spans="1:2">
      <c r="A108" s="205">
        <v>43317</v>
      </c>
      <c r="B108" s="207">
        <v>3.4139264990328266</v>
      </c>
    </row>
    <row r="109" spans="1:2">
      <c r="A109" s="205">
        <v>43348</v>
      </c>
      <c r="B109" s="207">
        <v>3.6972343522561735</v>
      </c>
    </row>
    <row r="110" spans="1:2">
      <c r="A110" s="205">
        <v>43378</v>
      </c>
      <c r="B110" s="207">
        <v>3.6850271528316325</v>
      </c>
    </row>
    <row r="111" spans="1:2">
      <c r="A111" s="205">
        <v>43409</v>
      </c>
      <c r="B111" s="207">
        <v>3.1353793011823949</v>
      </c>
    </row>
    <row r="112" spans="1:2">
      <c r="A112" s="205">
        <v>43439</v>
      </c>
      <c r="B112" s="207">
        <v>2.316399052382212</v>
      </c>
    </row>
    <row r="113" spans="1:2">
      <c r="A113" s="205">
        <v>43470</v>
      </c>
      <c r="B113" s="207">
        <v>2.3809523809523281</v>
      </c>
    </row>
    <row r="114" spans="1:2">
      <c r="A114" s="205">
        <v>43501</v>
      </c>
      <c r="B114" s="207">
        <v>2.6706231454005414</v>
      </c>
    </row>
    <row r="115" spans="1:2">
      <c r="A115" s="205">
        <v>43529</v>
      </c>
      <c r="B115" s="207">
        <v>2.6603500175109041</v>
      </c>
    </row>
    <row r="116" spans="1:2">
      <c r="A116" s="205">
        <v>43560</v>
      </c>
      <c r="B116" s="207">
        <v>2.8294937234426776</v>
      </c>
    </row>
    <row r="117" spans="1:2">
      <c r="A117" s="205">
        <v>43590</v>
      </c>
      <c r="B117" s="207">
        <v>3.004745971724565</v>
      </c>
    </row>
    <row r="118" spans="1:2">
      <c r="A118" s="205">
        <v>43621</v>
      </c>
      <c r="B118" s="207">
        <v>2.633650703908974</v>
      </c>
    </row>
    <row r="119" spans="1:2">
      <c r="A119" s="205">
        <v>43651</v>
      </c>
      <c r="B119" s="207">
        <v>2.889223430791743</v>
      </c>
    </row>
    <row r="120" spans="1:2">
      <c r="A120" s="205">
        <v>43682</v>
      </c>
      <c r="B120" s="207">
        <v>2.7504911591355485</v>
      </c>
    </row>
    <row r="121" spans="1:2">
      <c r="A121" s="205">
        <v>43713</v>
      </c>
      <c r="B121" s="207">
        <v>2.5290660710518553</v>
      </c>
    </row>
    <row r="122" spans="1:2">
      <c r="A122" s="205">
        <v>43743</v>
      </c>
      <c r="B122" s="207">
        <v>2.5350285773626746</v>
      </c>
    </row>
    <row r="123" spans="1:2">
      <c r="A123" s="205">
        <v>43774</v>
      </c>
      <c r="B123" s="207">
        <v>2.9744973265691144</v>
      </c>
    </row>
    <row r="124" spans="1:2">
      <c r="A124" s="205">
        <v>43804</v>
      </c>
      <c r="B124" s="207">
        <v>3.0007305100061554</v>
      </c>
    </row>
    <row r="125" spans="1:2">
      <c r="A125" s="205">
        <v>43835</v>
      </c>
      <c r="B125" s="207">
        <v>3.2383520192418969</v>
      </c>
    </row>
    <row r="126" spans="1:2">
      <c r="A126" s="205">
        <v>43866</v>
      </c>
      <c r="B126" s="207">
        <v>3.6610878661088142</v>
      </c>
    </row>
    <row r="127" spans="1:2">
      <c r="A127" s="205">
        <v>43895</v>
      </c>
      <c r="B127" s="207">
        <v>2.5024061597689773</v>
      </c>
    </row>
    <row r="128" spans="1:2">
      <c r="A128" s="205">
        <v>43926</v>
      </c>
      <c r="B128" s="207">
        <v>2.0153550863723613</v>
      </c>
    </row>
    <row r="129" spans="1:2">
      <c r="A129" s="205">
        <v>43956</v>
      </c>
      <c r="B129" s="207">
        <v>1.7976115650534252</v>
      </c>
    </row>
    <row r="130" spans="1:2">
      <c r="A130" s="205">
        <v>43987</v>
      </c>
      <c r="B130" s="207">
        <v>2.2003699737123794</v>
      </c>
    </row>
    <row r="131" spans="1:2">
      <c r="A131" s="205">
        <v>44017</v>
      </c>
      <c r="B131" s="207">
        <v>1.9720225374004752</v>
      </c>
    </row>
    <row r="132" spans="1:2">
      <c r="A132" s="205">
        <v>44048</v>
      </c>
      <c r="B132" s="207">
        <v>1.9547325102880819</v>
      </c>
    </row>
    <row r="133" spans="1:2">
      <c r="A133" s="205">
        <v>44079</v>
      </c>
      <c r="B133" s="207">
        <v>1.9659112918845256</v>
      </c>
    </row>
    <row r="134" spans="1:2">
      <c r="A134" s="205">
        <v>44109</v>
      </c>
      <c r="B134" s="207">
        <v>1.7403074543169472</v>
      </c>
    </row>
    <row r="135" spans="1:2">
      <c r="A135" s="205">
        <v>44140</v>
      </c>
      <c r="B135" s="207">
        <v>2.180094786729847</v>
      </c>
    </row>
    <row r="136" spans="1:2">
      <c r="A136" s="205">
        <v>44170</v>
      </c>
      <c r="B136" s="207">
        <v>2.1677662582469281</v>
      </c>
    </row>
    <row r="137" spans="1:2">
      <c r="A137" s="205">
        <v>44201</v>
      </c>
      <c r="B137" s="207">
        <v>2.6754644775550007</v>
      </c>
    </row>
    <row r="138" spans="1:2">
      <c r="A138" s="205">
        <v>44232</v>
      </c>
      <c r="B138" s="207">
        <v>2.8000000000000025</v>
      </c>
    </row>
    <row r="139" spans="1:2">
      <c r="A139" s="205">
        <v>44260</v>
      </c>
      <c r="B139" s="207">
        <v>2.8000000000000025</v>
      </c>
    </row>
    <row r="140" spans="1:2">
      <c r="A140" s="205">
        <v>44291</v>
      </c>
      <c r="B140" s="207">
        <v>2.7934461455815018</v>
      </c>
    </row>
    <row r="141" spans="1:2">
      <c r="A141" s="205">
        <v>44321</v>
      </c>
      <c r="B141" s="207">
        <v>3.6490989801435836</v>
      </c>
    </row>
    <row r="142" spans="1:2">
      <c r="A142" s="205">
        <v>44352</v>
      </c>
      <c r="B142" s="207">
        <v>3.8039210751496855</v>
      </c>
    </row>
    <row r="143" spans="1:2">
      <c r="A143" s="205">
        <v>44382</v>
      </c>
      <c r="B143" s="207">
        <v>4.115976431690016</v>
      </c>
    </row>
    <row r="144" spans="1:2">
      <c r="A144" s="205">
        <v>44413</v>
      </c>
      <c r="B144" s="207">
        <v>4.7750276836853178</v>
      </c>
    </row>
    <row r="145" spans="1:2">
      <c r="A145" s="205">
        <v>44444</v>
      </c>
      <c r="B145" s="207">
        <v>5.3403678263017396</v>
      </c>
    </row>
    <row r="146" spans="1:2">
      <c r="A146" s="205">
        <v>44474</v>
      </c>
      <c r="B146" s="207">
        <v>5.8259950913074121</v>
      </c>
    </row>
    <row r="147" spans="1:2">
      <c r="A147" s="205">
        <v>44505</v>
      </c>
      <c r="B147" s="207">
        <v>6.0000000000000053</v>
      </c>
    </row>
    <row r="148" spans="1:2">
      <c r="A148" s="205">
        <v>44535</v>
      </c>
      <c r="B148" s="207">
        <v>6.1140819964349502</v>
      </c>
    </row>
    <row r="149" spans="1:2">
      <c r="A149" s="205">
        <v>44566</v>
      </c>
      <c r="B149" s="207">
        <v>6.939854593522754</v>
      </c>
    </row>
    <row r="150" spans="1:2">
      <c r="A150" s="205">
        <v>44597</v>
      </c>
      <c r="B150" s="207">
        <v>6.6613658450393354</v>
      </c>
    </row>
    <row r="151" spans="1:2">
      <c r="A151" s="205">
        <v>44625</v>
      </c>
      <c r="B151" s="207">
        <v>7.453677207039644</v>
      </c>
    </row>
    <row r="152" spans="1:2">
      <c r="A152" s="205">
        <v>44656</v>
      </c>
      <c r="B152" s="207">
        <v>8.3474337281443933</v>
      </c>
    </row>
    <row r="153" spans="1:2">
      <c r="A153" s="205">
        <v>44686</v>
      </c>
      <c r="B153" s="207">
        <v>9.0591694230062192</v>
      </c>
    </row>
    <row r="154" spans="1:2">
      <c r="A154" s="205">
        <v>44717</v>
      </c>
      <c r="B154" s="207">
        <v>9.4760106823832189</v>
      </c>
    </row>
    <row r="155" spans="1:2">
      <c r="A155" s="205">
        <v>44747</v>
      </c>
      <c r="B155" s="207">
        <v>9.5668676043759717</v>
      </c>
    </row>
    <row r="156" spans="1:2">
      <c r="A156" s="205">
        <v>44778</v>
      </c>
      <c r="B156" s="207">
        <v>8.7968011632133525</v>
      </c>
    </row>
    <row r="157" spans="1:2">
      <c r="A157" s="205">
        <v>44809</v>
      </c>
      <c r="B157" s="207">
        <v>8.6997495658850852</v>
      </c>
    </row>
    <row r="158" spans="1:2">
      <c r="A158" s="205">
        <v>44839</v>
      </c>
      <c r="B158" s="207">
        <v>8.2922702740767527</v>
      </c>
    </row>
    <row r="159" spans="1:2">
      <c r="A159" s="205">
        <v>44870</v>
      </c>
      <c r="B159" s="207">
        <v>8.2901554404145585</v>
      </c>
    </row>
    <row r="160" spans="1:2">
      <c r="A160" s="205">
        <v>44900</v>
      </c>
      <c r="B160" s="207">
        <v>8.2961350027218383</v>
      </c>
    </row>
    <row r="161" spans="1:2">
      <c r="A161" s="205">
        <v>44931</v>
      </c>
      <c r="B161" s="207">
        <v>8.0436410311263131</v>
      </c>
    </row>
    <row r="162" spans="1:2">
      <c r="A162" s="205">
        <v>44962</v>
      </c>
      <c r="B162" s="207">
        <v>7.6048951048950819</v>
      </c>
    </row>
    <row r="163" spans="1:2">
      <c r="A163" s="205">
        <v>44990</v>
      </c>
      <c r="B163" s="207">
        <v>6.8492580663953806</v>
      </c>
    </row>
    <row r="164" spans="1:2">
      <c r="A164" s="205">
        <v>45021</v>
      </c>
      <c r="B164" s="207">
        <v>5.9534081104400061</v>
      </c>
    </row>
    <row r="165" spans="1:2">
      <c r="A165" s="205">
        <v>45051</v>
      </c>
      <c r="B165" s="207">
        <v>5.8353026722413937</v>
      </c>
    </row>
    <row r="166" spans="1:2">
      <c r="A166" s="205">
        <v>45082</v>
      </c>
      <c r="B166" s="207">
        <v>5.0555537347186208</v>
      </c>
    </row>
    <row r="167" spans="1:2">
      <c r="A167" s="205">
        <v>45112</v>
      </c>
      <c r="B167" s="207">
        <v>4.6610169491525522</v>
      </c>
    </row>
    <row r="168" spans="1:2">
      <c r="A168" s="205">
        <v>45143</v>
      </c>
      <c r="B168" s="207">
        <v>4.4753747323340365</v>
      </c>
    </row>
    <row r="169" spans="1:2">
      <c r="A169" s="205">
        <v>45174</v>
      </c>
      <c r="B169" s="207">
        <v>4.4544878021369749</v>
      </c>
    </row>
    <row r="170" spans="1:2">
      <c r="A170" s="205">
        <v>45204</v>
      </c>
      <c r="B170" s="207">
        <v>4.3434930653600379</v>
      </c>
    </row>
    <row r="171" spans="1:2">
      <c r="A171" s="205">
        <v>45235</v>
      </c>
      <c r="B171" s="207">
        <v>4.2174305140183277</v>
      </c>
    </row>
    <row r="172" spans="1:2">
      <c r="A172" s="205">
        <v>45265</v>
      </c>
      <c r="B172" s="207">
        <v>3.7234042553191626</v>
      </c>
    </row>
    <row r="173" spans="1:2">
      <c r="A173" s="205">
        <v>45296</v>
      </c>
      <c r="B173" s="207">
        <v>3.8118240050404317</v>
      </c>
    </row>
    <row r="174" spans="1:2">
      <c r="A174" s="205">
        <v>45327</v>
      </c>
      <c r="B174" s="207">
        <v>3.5732361575057769</v>
      </c>
    </row>
    <row r="175" spans="1:2">
      <c r="A175" s="205">
        <v>45356</v>
      </c>
      <c r="B175" s="207">
        <v>3.3274956217163032</v>
      </c>
    </row>
    <row r="176" spans="1:2">
      <c r="A176" s="205">
        <v>45387</v>
      </c>
      <c r="B176" s="207">
        <v>3.4779993986167934</v>
      </c>
    </row>
    <row r="177" spans="1:2">
      <c r="A177" s="205">
        <v>45417</v>
      </c>
      <c r="B177" s="207">
        <v>3.7600249973961164</v>
      </c>
    </row>
    <row r="178" spans="1:2">
      <c r="A178" s="205">
        <v>45448</v>
      </c>
      <c r="B178" s="207">
        <v>3.7728276138872197</v>
      </c>
    </row>
    <row r="179" spans="1:2">
      <c r="A179" s="205">
        <v>45478</v>
      </c>
      <c r="B179" s="207">
        <v>3.9537089270969217</v>
      </c>
    </row>
    <row r="180" spans="1:2">
      <c r="A180" s="205">
        <v>45509</v>
      </c>
      <c r="B180" s="207">
        <v>4.2377395530338591</v>
      </c>
    </row>
    <row r="181" spans="1:2">
      <c r="A181" s="205">
        <v>45540</v>
      </c>
      <c r="B181" s="207">
        <v>3.8631682031540437</v>
      </c>
    </row>
    <row r="182" spans="1:2">
      <c r="A182" s="205">
        <v>45570</v>
      </c>
      <c r="B182" s="207">
        <v>3.5686578743211905</v>
      </c>
    </row>
    <row r="183" spans="1:2">
      <c r="A183" s="205">
        <v>45601</v>
      </c>
      <c r="B183" s="207">
        <v>3.5570431797666502</v>
      </c>
    </row>
    <row r="184" spans="1:2">
      <c r="A184" s="205">
        <v>45631</v>
      </c>
      <c r="B184" s="207">
        <v>3.5595881986566158</v>
      </c>
    </row>
    <row r="185" spans="1:2">
      <c r="A185" s="205">
        <v>45662</v>
      </c>
      <c r="B185" s="207">
        <v>3.4541989401747131</v>
      </c>
    </row>
    <row r="186" spans="1:2">
      <c r="A186" s="205">
        <v>45693</v>
      </c>
      <c r="B186" s="207">
        <v>3.6691563548739148</v>
      </c>
    </row>
    <row r="187" spans="1:2">
      <c r="A187" s="205">
        <v>45721</v>
      </c>
      <c r="B187" s="207">
        <v>3.6931492646856579</v>
      </c>
    </row>
    <row r="188" spans="1:2">
      <c r="A188" s="205">
        <v>45752</v>
      </c>
      <c r="B188" s="207">
        <v>3.9532170848829873</v>
      </c>
    </row>
    <row r="189" spans="1:2">
      <c r="A189" s="205">
        <v>45782</v>
      </c>
      <c r="B189" s="207">
        <v>4.1261185719597577</v>
      </c>
    </row>
    <row r="190" spans="1:2">
      <c r="A190" s="205">
        <v>45813</v>
      </c>
      <c r="B190" s="207">
        <v>3.856008212902351</v>
      </c>
    </row>
    <row r="191" spans="1:2">
      <c r="A191" s="205">
        <v>45843</v>
      </c>
      <c r="B191" s="207">
        <v>3.4555424157464931</v>
      </c>
    </row>
    <row r="192" spans="1:2">
      <c r="A192" s="205">
        <v>45874</v>
      </c>
      <c r="B192" s="207">
        <v>3.6434122693983384</v>
      </c>
    </row>
    <row r="193" spans="1:2" ht="15.75" thickBot="1">
      <c r="A193" s="209">
        <v>45905</v>
      </c>
      <c r="B193" s="210">
        <v>3.7567368200096096</v>
      </c>
    </row>
    <row r="196" spans="1:2" s="88" customFormat="1" ht="14.25">
      <c r="A196" s="87" t="s">
        <v>762</v>
      </c>
      <c r="B196" s="87"/>
    </row>
    <row r="197" spans="1:2" s="88" customFormat="1" ht="14.25">
      <c r="A197" s="87" t="s">
        <v>225</v>
      </c>
      <c r="B197" s="87"/>
    </row>
  </sheetData>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74340-1762-477E-AF5F-BAF5F967E047}">
  <dimension ref="A2:X812"/>
  <sheetViews>
    <sheetView showGridLines="0" zoomScaleNormal="100" workbookViewId="0">
      <selection activeCell="J34" sqref="J34"/>
    </sheetView>
  </sheetViews>
  <sheetFormatPr defaultRowHeight="15"/>
  <cols>
    <col min="1" max="1" width="23.7109375" style="3" customWidth="1"/>
    <col min="2" max="2" width="15.85546875" style="3" customWidth="1"/>
    <col min="3" max="4" width="9.28515625" style="3" bestFit="1" customWidth="1"/>
    <col min="5" max="5" width="9.28515625" style="3" customWidth="1"/>
    <col min="6" max="24" width="9.140625" style="3"/>
  </cols>
  <sheetData>
    <row r="2" spans="1:4" s="18" customFormat="1">
      <c r="A2" s="81" t="s">
        <v>856</v>
      </c>
      <c r="B2" s="287"/>
      <c r="C2" s="287"/>
      <c r="D2" s="287"/>
    </row>
    <row r="3" spans="1:4" s="18" customFormat="1" thickBot="1">
      <c r="A3" s="378"/>
      <c r="B3" s="378"/>
      <c r="C3" s="378"/>
      <c r="D3" s="378"/>
    </row>
    <row r="4" spans="1:4" s="18" customFormat="1" ht="15.75" thickBot="1">
      <c r="A4" s="377" t="s">
        <v>569</v>
      </c>
      <c r="B4" s="377" t="s">
        <v>15</v>
      </c>
      <c r="C4" s="377" t="s">
        <v>695</v>
      </c>
      <c r="D4" s="377" t="s">
        <v>696</v>
      </c>
    </row>
    <row r="5" spans="1:4" s="6" customFormat="1" ht="13.5" customHeight="1">
      <c r="A5" s="287" t="s">
        <v>697</v>
      </c>
      <c r="B5" s="287" t="s">
        <v>16</v>
      </c>
      <c r="C5" s="287">
        <v>1990</v>
      </c>
      <c r="D5" s="287">
        <v>7.45</v>
      </c>
    </row>
    <row r="6" spans="1:4">
      <c r="A6" s="287" t="s">
        <v>697</v>
      </c>
      <c r="B6" s="287" t="s">
        <v>16</v>
      </c>
      <c r="C6" s="287">
        <v>1991</v>
      </c>
      <c r="D6" s="287">
        <v>6.45</v>
      </c>
    </row>
    <row r="7" spans="1:4">
      <c r="A7" s="287" t="s">
        <v>697</v>
      </c>
      <c r="B7" s="287" t="s">
        <v>16</v>
      </c>
      <c r="C7" s="287">
        <v>1992</v>
      </c>
      <c r="D7" s="287">
        <v>6.95</v>
      </c>
    </row>
    <row r="8" spans="1:4">
      <c r="A8" s="287" t="s">
        <v>697</v>
      </c>
      <c r="B8" s="287" t="s">
        <v>16</v>
      </c>
      <c r="C8" s="287">
        <v>1993</v>
      </c>
      <c r="D8" s="287">
        <v>9.6</v>
      </c>
    </row>
    <row r="9" spans="1:4">
      <c r="A9" s="287" t="s">
        <v>697</v>
      </c>
      <c r="B9" s="287" t="s">
        <v>16</v>
      </c>
      <c r="C9" s="287">
        <v>1994</v>
      </c>
      <c r="D9" s="287">
        <v>11.45</v>
      </c>
    </row>
    <row r="10" spans="1:4">
      <c r="A10" s="287" t="s">
        <v>697</v>
      </c>
      <c r="B10" s="287" t="s">
        <v>16</v>
      </c>
      <c r="C10" s="287">
        <v>1995</v>
      </c>
      <c r="D10" s="287">
        <v>17.5</v>
      </c>
    </row>
    <row r="11" spans="1:4">
      <c r="A11" s="287" t="s">
        <v>697</v>
      </c>
      <c r="B11" s="287" t="s">
        <v>16</v>
      </c>
      <c r="C11" s="287">
        <v>1996</v>
      </c>
      <c r="D11" s="287">
        <v>17.2</v>
      </c>
    </row>
    <row r="12" spans="1:4">
      <c r="A12" s="287" t="s">
        <v>697</v>
      </c>
      <c r="B12" s="287" t="s">
        <v>16</v>
      </c>
      <c r="C12" s="287">
        <v>1997</v>
      </c>
      <c r="D12" s="287">
        <v>14.9</v>
      </c>
    </row>
    <row r="13" spans="1:4">
      <c r="A13" s="287" t="s">
        <v>697</v>
      </c>
      <c r="B13" s="287" t="s">
        <v>16</v>
      </c>
      <c r="C13" s="287">
        <v>1998</v>
      </c>
      <c r="D13" s="287">
        <v>12.8</v>
      </c>
    </row>
    <row r="14" spans="1:4">
      <c r="A14" s="287" t="s">
        <v>697</v>
      </c>
      <c r="B14" s="287" t="s">
        <v>16</v>
      </c>
      <c r="C14" s="287">
        <v>1999</v>
      </c>
      <c r="D14" s="287">
        <v>14.15</v>
      </c>
    </row>
    <row r="15" spans="1:4">
      <c r="A15" s="287" t="s">
        <v>697</v>
      </c>
      <c r="B15" s="287" t="s">
        <v>16</v>
      </c>
      <c r="C15" s="287">
        <v>2000</v>
      </c>
      <c r="D15" s="287">
        <v>15.05</v>
      </c>
    </row>
    <row r="16" spans="1:4">
      <c r="A16" s="287" t="s">
        <v>697</v>
      </c>
      <c r="B16" s="287" t="s">
        <v>16</v>
      </c>
      <c r="C16" s="287">
        <v>2001</v>
      </c>
      <c r="D16" s="287">
        <v>17.350000000000001</v>
      </c>
    </row>
    <row r="17" spans="1:7">
      <c r="A17" s="287" t="s">
        <v>697</v>
      </c>
      <c r="B17" s="287" t="s">
        <v>16</v>
      </c>
      <c r="C17" s="287">
        <v>2002</v>
      </c>
      <c r="D17" s="287">
        <v>19.649999999999999</v>
      </c>
      <c r="E17" s="287"/>
    </row>
    <row r="18" spans="1:7">
      <c r="A18" s="287" t="s">
        <v>697</v>
      </c>
      <c r="B18" s="287" t="s">
        <v>16</v>
      </c>
      <c r="C18" s="287">
        <v>2003</v>
      </c>
      <c r="D18" s="287">
        <v>17.198533359999999</v>
      </c>
      <c r="E18" s="287"/>
    </row>
    <row r="19" spans="1:7">
      <c r="A19" s="287" t="s">
        <v>697</v>
      </c>
      <c r="B19" s="287" t="s">
        <v>16</v>
      </c>
      <c r="C19" s="287">
        <v>2004</v>
      </c>
      <c r="D19" s="287">
        <v>13.520906370000001</v>
      </c>
      <c r="E19" s="287"/>
    </row>
    <row r="20" spans="1:7">
      <c r="A20" s="287" t="s">
        <v>697</v>
      </c>
      <c r="B20" s="287" t="s">
        <v>16</v>
      </c>
      <c r="C20" s="287">
        <v>2005</v>
      </c>
      <c r="D20" s="287">
        <v>11.51005996</v>
      </c>
      <c r="E20" s="287"/>
    </row>
    <row r="21" spans="1:7">
      <c r="A21" s="287" t="s">
        <v>697</v>
      </c>
      <c r="B21" s="287" t="s">
        <v>16</v>
      </c>
      <c r="C21" s="287">
        <v>2006</v>
      </c>
      <c r="D21" s="287">
        <v>10.08805293</v>
      </c>
      <c r="E21" s="287"/>
    </row>
    <row r="22" spans="1:7">
      <c r="A22" s="287" t="s">
        <v>697</v>
      </c>
      <c r="B22" s="287" t="s">
        <v>16</v>
      </c>
      <c r="C22" s="287">
        <v>2007</v>
      </c>
      <c r="D22" s="287">
        <v>8.3998965250000008</v>
      </c>
      <c r="E22" s="287"/>
    </row>
    <row r="23" spans="1:7">
      <c r="A23" s="287" t="s">
        <v>697</v>
      </c>
      <c r="B23" s="287" t="s">
        <v>16</v>
      </c>
      <c r="C23" s="287">
        <v>2008</v>
      </c>
      <c r="D23" s="287">
        <v>7.8295428429999996</v>
      </c>
      <c r="E23" s="287"/>
    </row>
    <row r="24" spans="1:7">
      <c r="A24" s="287" t="s">
        <v>697</v>
      </c>
      <c r="B24" s="287" t="s">
        <v>16</v>
      </c>
      <c r="C24" s="287">
        <v>2009</v>
      </c>
      <c r="D24" s="287">
        <v>8.6399828339999996</v>
      </c>
      <c r="E24" s="287"/>
    </row>
    <row r="25" spans="1:7">
      <c r="A25" s="287" t="s">
        <v>697</v>
      </c>
      <c r="B25" s="287" t="s">
        <v>16</v>
      </c>
      <c r="C25" s="287">
        <v>2010</v>
      </c>
      <c r="D25" s="287">
        <v>7.75</v>
      </c>
      <c r="E25" s="287"/>
    </row>
    <row r="26" spans="1:7">
      <c r="A26" s="287" t="s">
        <v>697</v>
      </c>
      <c r="B26" s="287" t="s">
        <v>16</v>
      </c>
      <c r="C26" s="287">
        <v>2011</v>
      </c>
      <c r="D26" s="287">
        <v>7.15</v>
      </c>
      <c r="E26" s="287"/>
    </row>
    <row r="27" spans="1:7">
      <c r="A27" s="287" t="s">
        <v>697</v>
      </c>
      <c r="B27" s="287" t="s">
        <v>16</v>
      </c>
      <c r="C27" s="287">
        <v>2012</v>
      </c>
      <c r="D27" s="287">
        <v>7.2</v>
      </c>
      <c r="E27" s="287"/>
    </row>
    <row r="28" spans="1:7">
      <c r="A28" s="287" t="s">
        <v>697</v>
      </c>
      <c r="B28" s="287" t="s">
        <v>16</v>
      </c>
      <c r="C28" s="287">
        <v>2013</v>
      </c>
      <c r="D28" s="287">
        <v>7.0750000000000002</v>
      </c>
      <c r="E28" s="287"/>
    </row>
    <row r="29" spans="1:7">
      <c r="A29" s="287" t="s">
        <v>697</v>
      </c>
      <c r="B29" s="287" t="s">
        <v>16</v>
      </c>
      <c r="C29" s="287">
        <v>2014</v>
      </c>
      <c r="D29" s="287">
        <v>7.15</v>
      </c>
      <c r="E29" s="287"/>
      <c r="G29" s="375" t="s">
        <v>855</v>
      </c>
    </row>
    <row r="30" spans="1:7">
      <c r="A30" s="287" t="s">
        <v>697</v>
      </c>
      <c r="B30" s="287" t="s">
        <v>16</v>
      </c>
      <c r="C30" s="287">
        <v>2015</v>
      </c>
      <c r="D30" s="287">
        <v>6.5333333329999999</v>
      </c>
      <c r="E30" s="287"/>
      <c r="G30" s="376" t="s">
        <v>698</v>
      </c>
    </row>
    <row r="31" spans="1:7">
      <c r="A31" s="287" t="s">
        <v>697</v>
      </c>
      <c r="B31" s="287" t="s">
        <v>16</v>
      </c>
      <c r="C31" s="287">
        <v>2016</v>
      </c>
      <c r="D31" s="287">
        <v>8.4666666670000001</v>
      </c>
      <c r="E31" s="287"/>
    </row>
    <row r="32" spans="1:7">
      <c r="A32" s="287" t="s">
        <v>697</v>
      </c>
      <c r="B32" s="287" t="s">
        <v>16</v>
      </c>
      <c r="C32" s="287">
        <v>2017</v>
      </c>
      <c r="D32" s="287">
        <v>8.35</v>
      </c>
      <c r="E32" s="287"/>
    </row>
    <row r="33" spans="1:4">
      <c r="A33" s="287" t="s">
        <v>697</v>
      </c>
      <c r="B33" s="287" t="s">
        <v>16</v>
      </c>
      <c r="C33" s="287">
        <v>2018</v>
      </c>
      <c r="D33" s="287">
        <v>9.1999999999999993</v>
      </c>
    </row>
    <row r="34" spans="1:4">
      <c r="A34" s="287" t="s">
        <v>697</v>
      </c>
      <c r="B34" s="287" t="s">
        <v>16</v>
      </c>
      <c r="C34" s="287">
        <v>2019</v>
      </c>
      <c r="D34" s="287">
        <v>9.8249999999999993</v>
      </c>
    </row>
    <row r="35" spans="1:4">
      <c r="A35" s="287" t="s">
        <v>697</v>
      </c>
      <c r="B35" s="287" t="s">
        <v>16</v>
      </c>
      <c r="C35" s="287">
        <v>2020</v>
      </c>
      <c r="D35" s="287">
        <v>11.539483049999999</v>
      </c>
    </row>
    <row r="36" spans="1:4">
      <c r="A36" s="287" t="s">
        <v>697</v>
      </c>
      <c r="B36" s="287" t="s">
        <v>16</v>
      </c>
      <c r="C36" s="287">
        <v>2021</v>
      </c>
      <c r="D36" s="287">
        <v>8.7502258340000001</v>
      </c>
    </row>
    <row r="37" spans="1:4">
      <c r="A37" s="287" t="s">
        <v>697</v>
      </c>
      <c r="B37" s="287" t="s">
        <v>16</v>
      </c>
      <c r="C37" s="287">
        <v>2022</v>
      </c>
      <c r="D37" s="287">
        <v>6.8204509790000003</v>
      </c>
    </row>
    <row r="38" spans="1:4">
      <c r="A38" s="287" t="s">
        <v>697</v>
      </c>
      <c r="B38" s="287" t="s">
        <v>16</v>
      </c>
      <c r="C38" s="287">
        <v>2023</v>
      </c>
      <c r="D38" s="287">
        <v>6.1251393519999997</v>
      </c>
    </row>
    <row r="39" spans="1:4">
      <c r="A39" s="287" t="s">
        <v>697</v>
      </c>
      <c r="B39" s="287" t="s">
        <v>16</v>
      </c>
      <c r="C39" s="287">
        <v>2024</v>
      </c>
      <c r="D39" s="287">
        <v>7.1411031439999997</v>
      </c>
    </row>
    <row r="40" spans="1:4" s="88" customFormat="1" ht="14.25">
      <c r="A40" s="287" t="s">
        <v>697</v>
      </c>
      <c r="B40" s="287" t="s">
        <v>16</v>
      </c>
      <c r="C40" s="287">
        <v>2025</v>
      </c>
      <c r="D40" s="287">
        <v>7.3587463030000002</v>
      </c>
    </row>
    <row r="41" spans="1:4" s="88" customFormat="1" ht="14.25">
      <c r="A41" s="287" t="s">
        <v>697</v>
      </c>
      <c r="B41" s="287" t="s">
        <v>671</v>
      </c>
      <c r="C41" s="287">
        <v>1991</v>
      </c>
      <c r="D41" s="287">
        <v>12.17</v>
      </c>
    </row>
    <row r="42" spans="1:4">
      <c r="A42" s="287" t="s">
        <v>697</v>
      </c>
      <c r="B42" s="287" t="s">
        <v>671</v>
      </c>
      <c r="C42" s="287">
        <v>1992</v>
      </c>
      <c r="D42" s="287">
        <v>14.81</v>
      </c>
    </row>
    <row r="43" spans="1:4">
      <c r="A43" s="287" t="s">
        <v>697</v>
      </c>
      <c r="B43" s="287" t="s">
        <v>671</v>
      </c>
      <c r="C43" s="287">
        <v>1993</v>
      </c>
      <c r="D43" s="287">
        <v>12.72</v>
      </c>
    </row>
    <row r="44" spans="1:4">
      <c r="A44" s="287" t="s">
        <v>697</v>
      </c>
      <c r="B44" s="287" t="s">
        <v>671</v>
      </c>
      <c r="C44" s="287">
        <v>1994</v>
      </c>
      <c r="D44" s="287">
        <v>13.83</v>
      </c>
    </row>
    <row r="45" spans="1:4">
      <c r="A45" s="287" t="s">
        <v>697</v>
      </c>
      <c r="B45" s="287" t="s">
        <v>671</v>
      </c>
      <c r="C45" s="287">
        <v>1995</v>
      </c>
      <c r="D45" s="287">
        <v>10.83</v>
      </c>
    </row>
    <row r="46" spans="1:4">
      <c r="A46" s="287" t="s">
        <v>697</v>
      </c>
      <c r="B46" s="287" t="s">
        <v>671</v>
      </c>
      <c r="C46" s="287">
        <v>1996</v>
      </c>
      <c r="D46" s="287">
        <v>11.46</v>
      </c>
    </row>
    <row r="47" spans="1:4">
      <c r="A47" s="287" t="s">
        <v>697</v>
      </c>
      <c r="B47" s="287" t="s">
        <v>671</v>
      </c>
      <c r="C47" s="287">
        <v>1997</v>
      </c>
      <c r="D47" s="287">
        <v>9.76</v>
      </c>
    </row>
    <row r="48" spans="1:4">
      <c r="A48" s="287" t="s">
        <v>697</v>
      </c>
      <c r="B48" s="287" t="s">
        <v>671</v>
      </c>
      <c r="C48" s="287">
        <v>1998</v>
      </c>
      <c r="D48" s="287">
        <v>7.65</v>
      </c>
    </row>
    <row r="49" spans="1:4">
      <c r="A49" s="287" t="s">
        <v>697</v>
      </c>
      <c r="B49" s="287" t="s">
        <v>671</v>
      </c>
      <c r="C49" s="287">
        <v>1999</v>
      </c>
      <c r="D49" s="287">
        <v>7.45</v>
      </c>
    </row>
    <row r="50" spans="1:4">
      <c r="A50" s="287" t="s">
        <v>697</v>
      </c>
      <c r="B50" s="287" t="s">
        <v>671</v>
      </c>
      <c r="C50" s="287">
        <v>2000</v>
      </c>
      <c r="D50" s="287">
        <v>7.1180000000000003</v>
      </c>
    </row>
    <row r="51" spans="1:4">
      <c r="A51" s="287" t="s">
        <v>697</v>
      </c>
      <c r="B51" s="287" t="s">
        <v>671</v>
      </c>
      <c r="C51" s="287">
        <v>2001</v>
      </c>
      <c r="D51" s="287">
        <v>6.87</v>
      </c>
    </row>
    <row r="52" spans="1:4">
      <c r="A52" s="287" t="s">
        <v>697</v>
      </c>
      <c r="B52" s="287" t="s">
        <v>671</v>
      </c>
      <c r="C52" s="287">
        <v>2002</v>
      </c>
      <c r="D52" s="287">
        <v>9.0500000000000007</v>
      </c>
    </row>
    <row r="53" spans="1:4">
      <c r="A53" s="287" t="s">
        <v>697</v>
      </c>
      <c r="B53" s="287" t="s">
        <v>671</v>
      </c>
      <c r="C53" s="287">
        <v>2003</v>
      </c>
      <c r="D53" s="287">
        <v>10.84</v>
      </c>
    </row>
    <row r="54" spans="1:4">
      <c r="A54" s="287" t="s">
        <v>697</v>
      </c>
      <c r="B54" s="287" t="s">
        <v>671</v>
      </c>
      <c r="C54" s="287">
        <v>2004</v>
      </c>
      <c r="D54" s="287">
        <v>10.199999999999999</v>
      </c>
    </row>
    <row r="55" spans="1:4">
      <c r="A55" s="287" t="s">
        <v>697</v>
      </c>
      <c r="B55" s="287" t="s">
        <v>671</v>
      </c>
      <c r="C55" s="287">
        <v>2005</v>
      </c>
      <c r="D55" s="287">
        <v>10.199999999999999</v>
      </c>
    </row>
    <row r="56" spans="1:4">
      <c r="A56" s="287" t="s">
        <v>697</v>
      </c>
      <c r="B56" s="287" t="s">
        <v>671</v>
      </c>
      <c r="C56" s="287">
        <v>2006</v>
      </c>
      <c r="D56" s="287">
        <v>7.54</v>
      </c>
    </row>
    <row r="57" spans="1:4">
      <c r="A57" s="287" t="s">
        <v>697</v>
      </c>
      <c r="B57" s="287" t="s">
        <v>671</v>
      </c>
      <c r="C57" s="287">
        <v>2007</v>
      </c>
      <c r="D57" s="287">
        <v>7.88</v>
      </c>
    </row>
    <row r="58" spans="1:4">
      <c r="A58" s="287" t="s">
        <v>697</v>
      </c>
      <c r="B58" s="287" t="s">
        <v>671</v>
      </c>
      <c r="C58" s="287">
        <v>2008</v>
      </c>
      <c r="D58" s="287">
        <v>8.18</v>
      </c>
    </row>
    <row r="59" spans="1:4">
      <c r="A59" s="287" t="s">
        <v>697</v>
      </c>
      <c r="B59" s="287" t="s">
        <v>671</v>
      </c>
      <c r="C59" s="287">
        <v>2009</v>
      </c>
      <c r="D59" s="287">
        <v>14.25</v>
      </c>
    </row>
    <row r="60" spans="1:4">
      <c r="A60" s="287" t="s">
        <v>697</v>
      </c>
      <c r="B60" s="287" t="s">
        <v>671</v>
      </c>
      <c r="C60" s="287">
        <v>2010</v>
      </c>
      <c r="D60" s="287">
        <v>14.435</v>
      </c>
    </row>
    <row r="61" spans="1:4">
      <c r="A61" s="287" t="s">
        <v>697</v>
      </c>
      <c r="B61" s="287" t="s">
        <v>671</v>
      </c>
      <c r="C61" s="287">
        <v>2011</v>
      </c>
      <c r="D61" s="287">
        <v>14.52</v>
      </c>
    </row>
    <row r="62" spans="1:4">
      <c r="A62" s="287" t="s">
        <v>697</v>
      </c>
      <c r="B62" s="287" t="s">
        <v>671</v>
      </c>
      <c r="C62" s="287">
        <v>2012</v>
      </c>
      <c r="D62" s="287">
        <v>14.02</v>
      </c>
    </row>
    <row r="63" spans="1:4">
      <c r="A63" s="287" t="s">
        <v>697</v>
      </c>
      <c r="B63" s="287" t="s">
        <v>671</v>
      </c>
      <c r="C63" s="287">
        <v>2013</v>
      </c>
      <c r="D63" s="287">
        <v>16.18</v>
      </c>
    </row>
    <row r="64" spans="1:4">
      <c r="A64" s="287" t="s">
        <v>697</v>
      </c>
      <c r="B64" s="287" t="s">
        <v>671</v>
      </c>
      <c r="C64" s="287">
        <v>2014</v>
      </c>
      <c r="D64" s="287">
        <v>13.8</v>
      </c>
    </row>
    <row r="65" spans="1:4">
      <c r="A65" s="287" t="s">
        <v>697</v>
      </c>
      <c r="B65" s="287" t="s">
        <v>671</v>
      </c>
      <c r="C65" s="287">
        <v>2015</v>
      </c>
      <c r="D65" s="287">
        <v>12</v>
      </c>
    </row>
    <row r="66" spans="1:4">
      <c r="A66" s="287" t="s">
        <v>697</v>
      </c>
      <c r="B66" s="287" t="s">
        <v>671</v>
      </c>
      <c r="C66" s="287">
        <v>2016</v>
      </c>
      <c r="D66" s="287">
        <v>12.7</v>
      </c>
    </row>
    <row r="67" spans="1:4">
      <c r="A67" s="287" t="s">
        <v>697</v>
      </c>
      <c r="B67" s="287" t="s">
        <v>671</v>
      </c>
      <c r="C67" s="287">
        <v>2017</v>
      </c>
      <c r="D67" s="287">
        <v>9.8000000000000007</v>
      </c>
    </row>
    <row r="68" spans="1:4">
      <c r="A68" s="287" t="s">
        <v>697</v>
      </c>
      <c r="B68" s="287" t="s">
        <v>671</v>
      </c>
      <c r="C68" s="287">
        <v>2018</v>
      </c>
      <c r="D68" s="287">
        <v>10</v>
      </c>
    </row>
    <row r="69" spans="1:4">
      <c r="A69" s="287" t="s">
        <v>697</v>
      </c>
      <c r="B69" s="287" t="s">
        <v>671</v>
      </c>
      <c r="C69" s="287">
        <v>2019</v>
      </c>
      <c r="D69" s="287">
        <v>9.3360000000000003</v>
      </c>
    </row>
    <row r="70" spans="1:4">
      <c r="A70" s="287" t="s">
        <v>697</v>
      </c>
      <c r="B70" s="287" t="s">
        <v>671</v>
      </c>
      <c r="C70" s="287">
        <v>2020</v>
      </c>
      <c r="D70" s="287">
        <v>12.016</v>
      </c>
    </row>
    <row r="71" spans="1:4">
      <c r="A71" s="287" t="s">
        <v>697</v>
      </c>
      <c r="B71" s="287" t="s">
        <v>671</v>
      </c>
      <c r="C71" s="287">
        <v>2021</v>
      </c>
      <c r="D71" s="287">
        <v>11.077999999999999</v>
      </c>
    </row>
    <row r="72" spans="1:4">
      <c r="A72" s="287" t="s">
        <v>697</v>
      </c>
      <c r="B72" s="287" t="s">
        <v>671</v>
      </c>
      <c r="C72" s="287">
        <v>2022</v>
      </c>
      <c r="D72" s="287">
        <v>9.25</v>
      </c>
    </row>
    <row r="73" spans="1:4">
      <c r="A73" s="287" t="s">
        <v>697</v>
      </c>
      <c r="B73" s="287" t="s">
        <v>671</v>
      </c>
      <c r="C73" s="287">
        <v>2023</v>
      </c>
      <c r="D73" s="287">
        <v>8.6449999999999996</v>
      </c>
    </row>
    <row r="74" spans="1:4">
      <c r="A74" s="287" t="s">
        <v>697</v>
      </c>
      <c r="B74" s="287" t="s">
        <v>671</v>
      </c>
      <c r="C74" s="287">
        <v>2024</v>
      </c>
      <c r="D74" s="287">
        <v>9.0489999999999995</v>
      </c>
    </row>
    <row r="75" spans="1:4">
      <c r="A75" s="287" t="s">
        <v>697</v>
      </c>
      <c r="B75" s="287" t="s">
        <v>17</v>
      </c>
      <c r="C75" s="287">
        <v>1991</v>
      </c>
      <c r="D75" s="287">
        <v>22.41</v>
      </c>
    </row>
    <row r="76" spans="1:4">
      <c r="A76" s="287" t="s">
        <v>697</v>
      </c>
      <c r="B76" s="287" t="s">
        <v>17</v>
      </c>
      <c r="C76" s="287">
        <v>1992</v>
      </c>
      <c r="D76" s="287">
        <v>22.94</v>
      </c>
    </row>
    <row r="77" spans="1:4">
      <c r="A77" s="287" t="s">
        <v>697</v>
      </c>
      <c r="B77" s="287" t="s">
        <v>17</v>
      </c>
      <c r="C77" s="287">
        <v>1993</v>
      </c>
      <c r="D77" s="287">
        <v>24.54</v>
      </c>
    </row>
    <row r="78" spans="1:4">
      <c r="A78" s="287" t="s">
        <v>697</v>
      </c>
      <c r="B78" s="287" t="s">
        <v>17</v>
      </c>
      <c r="C78" s="287">
        <v>1994</v>
      </c>
      <c r="D78" s="287">
        <v>22.98</v>
      </c>
    </row>
    <row r="79" spans="1:4">
      <c r="A79" s="287" t="s">
        <v>697</v>
      </c>
      <c r="B79" s="287" t="s">
        <v>17</v>
      </c>
      <c r="C79" s="287">
        <v>1995</v>
      </c>
      <c r="D79" s="287">
        <v>19.66</v>
      </c>
    </row>
    <row r="80" spans="1:4">
      <c r="A80" s="287" t="s">
        <v>697</v>
      </c>
      <c r="B80" s="287" t="s">
        <v>17</v>
      </c>
      <c r="C80" s="287">
        <v>1996</v>
      </c>
      <c r="D80" s="287">
        <v>14.71</v>
      </c>
    </row>
    <row r="81" spans="1:4">
      <c r="A81" s="287" t="s">
        <v>697</v>
      </c>
      <c r="B81" s="287" t="s">
        <v>17</v>
      </c>
      <c r="C81" s="287">
        <v>1997</v>
      </c>
      <c r="D81" s="287">
        <v>14.61</v>
      </c>
    </row>
    <row r="82" spans="1:4">
      <c r="A82" s="287" t="s">
        <v>697</v>
      </c>
      <c r="B82" s="287" t="s">
        <v>17</v>
      </c>
      <c r="C82" s="287">
        <v>1998</v>
      </c>
      <c r="D82" s="287">
        <v>12.4</v>
      </c>
    </row>
    <row r="83" spans="1:4">
      <c r="A83" s="287" t="s">
        <v>697</v>
      </c>
      <c r="B83" s="287" t="s">
        <v>17</v>
      </c>
      <c r="C83" s="287">
        <v>1999</v>
      </c>
      <c r="D83" s="287">
        <v>10.61</v>
      </c>
    </row>
    <row r="84" spans="1:4">
      <c r="A84" s="287" t="s">
        <v>697</v>
      </c>
      <c r="B84" s="287" t="s">
        <v>17</v>
      </c>
      <c r="C84" s="287">
        <v>2000</v>
      </c>
      <c r="D84" s="287">
        <v>9.35</v>
      </c>
    </row>
    <row r="85" spans="1:4">
      <c r="A85" s="287" t="s">
        <v>697</v>
      </c>
      <c r="B85" s="287" t="s">
        <v>17</v>
      </c>
      <c r="C85" s="287">
        <v>2001</v>
      </c>
      <c r="D85" s="287">
        <v>9.85</v>
      </c>
    </row>
    <row r="86" spans="1:4">
      <c r="A86" s="287" t="s">
        <v>697</v>
      </c>
      <c r="B86" s="287" t="s">
        <v>17</v>
      </c>
      <c r="C86" s="287">
        <v>2002</v>
      </c>
      <c r="D86" s="287">
        <v>10.32</v>
      </c>
    </row>
    <row r="87" spans="1:4">
      <c r="A87" s="287" t="s">
        <v>697</v>
      </c>
      <c r="B87" s="287" t="s">
        <v>17</v>
      </c>
      <c r="C87" s="287">
        <v>2003</v>
      </c>
      <c r="D87" s="287">
        <v>11</v>
      </c>
    </row>
    <row r="88" spans="1:4">
      <c r="A88" s="287" t="s">
        <v>697</v>
      </c>
      <c r="B88" s="287" t="s">
        <v>17</v>
      </c>
      <c r="C88" s="287">
        <v>2004</v>
      </c>
      <c r="D88" s="287">
        <v>9.57</v>
      </c>
    </row>
    <row r="89" spans="1:4">
      <c r="A89" s="287" t="s">
        <v>697</v>
      </c>
      <c r="B89" s="287" t="s">
        <v>17</v>
      </c>
      <c r="C89" s="287">
        <v>2005</v>
      </c>
      <c r="D89" s="287">
        <v>9.08</v>
      </c>
    </row>
    <row r="90" spans="1:4">
      <c r="A90" s="287" t="s">
        <v>697</v>
      </c>
      <c r="B90" s="287" t="s">
        <v>17</v>
      </c>
      <c r="C90" s="287">
        <v>2006</v>
      </c>
      <c r="D90" s="287">
        <v>8.73</v>
      </c>
    </row>
    <row r="91" spans="1:4">
      <c r="A91" s="287" t="s">
        <v>697</v>
      </c>
      <c r="B91" s="287" t="s">
        <v>17</v>
      </c>
      <c r="C91" s="287">
        <v>2007</v>
      </c>
      <c r="D91" s="287">
        <v>7.41</v>
      </c>
    </row>
    <row r="92" spans="1:4">
      <c r="A92" s="287" t="s">
        <v>697</v>
      </c>
      <c r="B92" s="287" t="s">
        <v>17</v>
      </c>
      <c r="C92" s="287">
        <v>2008</v>
      </c>
      <c r="D92" s="287">
        <v>8.1199999999999992</v>
      </c>
    </row>
    <row r="93" spans="1:4">
      <c r="A93" s="287" t="s">
        <v>697</v>
      </c>
      <c r="B93" s="287" t="s">
        <v>17</v>
      </c>
      <c r="C93" s="287">
        <v>2009</v>
      </c>
      <c r="D93" s="287">
        <v>10.02</v>
      </c>
    </row>
    <row r="94" spans="1:4">
      <c r="A94" s="287" t="s">
        <v>697</v>
      </c>
      <c r="B94" s="287" t="s">
        <v>17</v>
      </c>
      <c r="C94" s="287">
        <v>2010</v>
      </c>
      <c r="D94" s="287">
        <v>10.69</v>
      </c>
    </row>
    <row r="95" spans="1:4">
      <c r="A95" s="287" t="s">
        <v>697</v>
      </c>
      <c r="B95" s="287" t="s">
        <v>17</v>
      </c>
      <c r="C95" s="287">
        <v>2011</v>
      </c>
      <c r="D95" s="287">
        <v>11.19</v>
      </c>
    </row>
    <row r="96" spans="1:4">
      <c r="A96" s="287" t="s">
        <v>697</v>
      </c>
      <c r="B96" s="287" t="s">
        <v>17</v>
      </c>
      <c r="C96" s="287">
        <v>2012</v>
      </c>
      <c r="D96" s="287">
        <v>11.59</v>
      </c>
    </row>
    <row r="97" spans="1:4">
      <c r="A97" s="287" t="s">
        <v>697</v>
      </c>
      <c r="B97" s="287" t="s">
        <v>17</v>
      </c>
      <c r="C97" s="287">
        <v>2013</v>
      </c>
      <c r="D97" s="287">
        <v>11.55</v>
      </c>
    </row>
    <row r="98" spans="1:4">
      <c r="A98" s="287" t="s">
        <v>697</v>
      </c>
      <c r="B98" s="287" t="s">
        <v>17</v>
      </c>
      <c r="C98" s="287">
        <v>2014</v>
      </c>
      <c r="D98" s="287">
        <v>12.17</v>
      </c>
    </row>
    <row r="99" spans="1:4">
      <c r="A99" s="287" t="s">
        <v>697</v>
      </c>
      <c r="B99" s="287" t="s">
        <v>17</v>
      </c>
      <c r="C99" s="287">
        <v>2015</v>
      </c>
      <c r="D99" s="287">
        <v>9.8030000000000008</v>
      </c>
    </row>
    <row r="100" spans="1:4">
      <c r="A100" s="287" t="s">
        <v>697</v>
      </c>
      <c r="B100" s="287" t="s">
        <v>17</v>
      </c>
      <c r="C100" s="287">
        <v>2016</v>
      </c>
      <c r="D100" s="287">
        <v>8.2469999999999999</v>
      </c>
    </row>
    <row r="101" spans="1:4">
      <c r="A101" s="287" t="s">
        <v>697</v>
      </c>
      <c r="B101" s="287" t="s">
        <v>17</v>
      </c>
      <c r="C101" s="287">
        <v>2017</v>
      </c>
      <c r="D101" s="287">
        <v>8.6199999999999992</v>
      </c>
    </row>
    <row r="102" spans="1:4">
      <c r="A102" s="287" t="s">
        <v>697</v>
      </c>
      <c r="B102" s="287" t="s">
        <v>17</v>
      </c>
      <c r="C102" s="287">
        <v>2018</v>
      </c>
      <c r="D102" s="287">
        <v>8.3209999999999997</v>
      </c>
    </row>
    <row r="103" spans="1:4">
      <c r="A103" s="287" t="s">
        <v>697</v>
      </c>
      <c r="B103" s="287" t="s">
        <v>17</v>
      </c>
      <c r="C103" s="287">
        <v>2019</v>
      </c>
      <c r="D103" s="287">
        <v>8.41</v>
      </c>
    </row>
    <row r="104" spans="1:4">
      <c r="A104" s="287" t="s">
        <v>697</v>
      </c>
      <c r="B104" s="287" t="s">
        <v>17</v>
      </c>
      <c r="C104" s="287">
        <v>2020</v>
      </c>
      <c r="D104" s="287">
        <v>10.586</v>
      </c>
    </row>
    <row r="105" spans="1:4">
      <c r="A105" s="287" t="s">
        <v>697</v>
      </c>
      <c r="B105" s="287" t="s">
        <v>17</v>
      </c>
      <c r="C105" s="287">
        <v>2021</v>
      </c>
      <c r="D105" s="287">
        <v>11.015000000000001</v>
      </c>
    </row>
    <row r="106" spans="1:4">
      <c r="A106" s="287" t="s">
        <v>697</v>
      </c>
      <c r="B106" s="287" t="s">
        <v>17</v>
      </c>
      <c r="C106" s="287">
        <v>2022</v>
      </c>
      <c r="D106" s="287">
        <v>7.2610000000000001</v>
      </c>
    </row>
    <row r="107" spans="1:4">
      <c r="A107" s="287" t="s">
        <v>697</v>
      </c>
      <c r="B107" s="287" t="s">
        <v>17</v>
      </c>
      <c r="C107" s="287">
        <v>2023</v>
      </c>
      <c r="D107" s="287">
        <v>6.54</v>
      </c>
    </row>
    <row r="108" spans="1:4">
      <c r="A108" s="287" t="s">
        <v>697</v>
      </c>
      <c r="B108" s="287" t="s">
        <v>17</v>
      </c>
      <c r="C108" s="287">
        <v>2024</v>
      </c>
      <c r="D108" s="287">
        <v>6.4480000000000004</v>
      </c>
    </row>
    <row r="109" spans="1:4">
      <c r="A109" s="287" t="s">
        <v>697</v>
      </c>
      <c r="B109" s="287" t="s">
        <v>699</v>
      </c>
      <c r="C109" s="287">
        <v>1991</v>
      </c>
      <c r="D109" s="287">
        <v>9.6470000000000002</v>
      </c>
    </row>
    <row r="110" spans="1:4">
      <c r="A110" s="287" t="s">
        <v>697</v>
      </c>
      <c r="B110" s="287" t="s">
        <v>699</v>
      </c>
      <c r="C110" s="287">
        <v>1992</v>
      </c>
      <c r="D110" s="287">
        <v>9.6539999999999999</v>
      </c>
    </row>
    <row r="111" spans="1:4">
      <c r="A111" s="287" t="s">
        <v>697</v>
      </c>
      <c r="B111" s="287" t="s">
        <v>699</v>
      </c>
      <c r="C111" s="287">
        <v>1993</v>
      </c>
      <c r="D111" s="287">
        <v>9.7799999999999994</v>
      </c>
    </row>
    <row r="112" spans="1:4">
      <c r="A112" s="287" t="s">
        <v>697</v>
      </c>
      <c r="B112" s="287" t="s">
        <v>699</v>
      </c>
      <c r="C112" s="287">
        <v>1994</v>
      </c>
      <c r="D112" s="287">
        <v>11.1</v>
      </c>
    </row>
    <row r="113" spans="1:4">
      <c r="A113" s="287" t="s">
        <v>697</v>
      </c>
      <c r="B113" s="287" t="s">
        <v>699</v>
      </c>
      <c r="C113" s="287">
        <v>1995</v>
      </c>
      <c r="D113" s="287">
        <v>12.48</v>
      </c>
    </row>
    <row r="114" spans="1:4">
      <c r="A114" s="287" t="s">
        <v>697</v>
      </c>
      <c r="B114" s="287" t="s">
        <v>699</v>
      </c>
      <c r="C114" s="287">
        <v>1996</v>
      </c>
      <c r="D114" s="287">
        <v>13.82</v>
      </c>
    </row>
    <row r="115" spans="1:4">
      <c r="A115" s="287" t="s">
        <v>697</v>
      </c>
      <c r="B115" s="287" t="s">
        <v>699</v>
      </c>
      <c r="C115" s="287">
        <v>1997</v>
      </c>
      <c r="D115" s="287">
        <v>12.68</v>
      </c>
    </row>
    <row r="116" spans="1:4">
      <c r="A116" s="287" t="s">
        <v>697</v>
      </c>
      <c r="B116" s="287" t="s">
        <v>699</v>
      </c>
      <c r="C116" s="287">
        <v>1998</v>
      </c>
      <c r="D116" s="287">
        <v>14.31</v>
      </c>
    </row>
    <row r="117" spans="1:4">
      <c r="A117" s="287" t="s">
        <v>697</v>
      </c>
      <c r="B117" s="287" t="s">
        <v>699</v>
      </c>
      <c r="C117" s="287">
        <v>1999</v>
      </c>
      <c r="D117" s="287">
        <v>12.84</v>
      </c>
    </row>
    <row r="118" spans="1:4">
      <c r="A118" s="287" t="s">
        <v>697</v>
      </c>
      <c r="B118" s="287" t="s">
        <v>699</v>
      </c>
      <c r="C118" s="287">
        <v>2000</v>
      </c>
      <c r="D118" s="287">
        <v>10.840999999999999</v>
      </c>
    </row>
    <row r="119" spans="1:4">
      <c r="A119" s="287" t="s">
        <v>697</v>
      </c>
      <c r="B119" s="287" t="s">
        <v>699</v>
      </c>
      <c r="C119" s="287">
        <v>2001</v>
      </c>
      <c r="D119" s="287">
        <v>9.07</v>
      </c>
    </row>
    <row r="120" spans="1:4">
      <c r="A120" s="287" t="s">
        <v>697</v>
      </c>
      <c r="B120" s="287" t="s">
        <v>699</v>
      </c>
      <c r="C120" s="287">
        <v>2002</v>
      </c>
      <c r="D120" s="287">
        <v>10.039999999999999</v>
      </c>
    </row>
    <row r="121" spans="1:4">
      <c r="A121" s="287" t="s">
        <v>697</v>
      </c>
      <c r="B121" s="287" t="s">
        <v>699</v>
      </c>
      <c r="C121" s="287">
        <v>2003</v>
      </c>
      <c r="D121" s="287">
        <v>10.342000000000001</v>
      </c>
    </row>
    <row r="122" spans="1:4">
      <c r="A122" s="287" t="s">
        <v>697</v>
      </c>
      <c r="B122" s="287" t="s">
        <v>699</v>
      </c>
      <c r="C122" s="287">
        <v>2004</v>
      </c>
      <c r="D122" s="287">
        <v>10.586</v>
      </c>
    </row>
    <row r="123" spans="1:4">
      <c r="A123" s="287" t="s">
        <v>697</v>
      </c>
      <c r="B123" s="287" t="s">
        <v>699</v>
      </c>
      <c r="C123" s="287">
        <v>2005</v>
      </c>
      <c r="D123" s="287">
        <v>10.91</v>
      </c>
    </row>
    <row r="124" spans="1:4">
      <c r="A124" s="287" t="s">
        <v>697</v>
      </c>
      <c r="B124" s="287" t="s">
        <v>699</v>
      </c>
      <c r="C124" s="287">
        <v>2006</v>
      </c>
      <c r="D124" s="287">
        <v>9.39</v>
      </c>
    </row>
    <row r="125" spans="1:4">
      <c r="A125" s="287" t="s">
        <v>697</v>
      </c>
      <c r="B125" s="287" t="s">
        <v>699</v>
      </c>
      <c r="C125" s="287">
        <v>2007</v>
      </c>
      <c r="D125" s="287">
        <v>8.51</v>
      </c>
    </row>
    <row r="126" spans="1:4">
      <c r="A126" s="287" t="s">
        <v>697</v>
      </c>
      <c r="B126" s="287" t="s">
        <v>699</v>
      </c>
      <c r="C126" s="287">
        <v>2008</v>
      </c>
      <c r="D126" s="287">
        <v>8.18</v>
      </c>
    </row>
    <row r="127" spans="1:4">
      <c r="A127" s="287" t="s">
        <v>697</v>
      </c>
      <c r="B127" s="287" t="s">
        <v>699</v>
      </c>
      <c r="C127" s="287">
        <v>2009</v>
      </c>
      <c r="D127" s="287">
        <v>8.3230000000000004</v>
      </c>
    </row>
    <row r="128" spans="1:4">
      <c r="A128" s="287" t="s">
        <v>697</v>
      </c>
      <c r="B128" s="287" t="s">
        <v>699</v>
      </c>
      <c r="C128" s="287">
        <v>2010</v>
      </c>
      <c r="D128" s="287">
        <v>8.4120000000000008</v>
      </c>
    </row>
    <row r="129" spans="1:4">
      <c r="A129" s="287" t="s">
        <v>697</v>
      </c>
      <c r="B129" s="287" t="s">
        <v>699</v>
      </c>
      <c r="C129" s="287">
        <v>2011</v>
      </c>
      <c r="D129" s="287">
        <v>8.4239999999999995</v>
      </c>
    </row>
    <row r="130" spans="1:4">
      <c r="A130" s="287" t="s">
        <v>697</v>
      </c>
      <c r="B130" s="287" t="s">
        <v>699</v>
      </c>
      <c r="C130" s="287">
        <v>2012</v>
      </c>
      <c r="D130" s="287">
        <v>8.3780000000000001</v>
      </c>
    </row>
    <row r="131" spans="1:4">
      <c r="A131" s="287" t="s">
        <v>697</v>
      </c>
      <c r="B131" s="287" t="s">
        <v>699</v>
      </c>
      <c r="C131" s="287">
        <v>2013</v>
      </c>
      <c r="D131" s="287">
        <v>8.3490000000000002</v>
      </c>
    </row>
    <row r="132" spans="1:4">
      <c r="A132" s="287" t="s">
        <v>697</v>
      </c>
      <c r="B132" s="287" t="s">
        <v>699</v>
      </c>
      <c r="C132" s="287">
        <v>2014</v>
      </c>
      <c r="D132" s="287">
        <v>8.2439999999999998</v>
      </c>
    </row>
    <row r="133" spans="1:4">
      <c r="A133" s="287" t="s">
        <v>697</v>
      </c>
      <c r="B133" s="287" t="s">
        <v>699</v>
      </c>
      <c r="C133" s="287">
        <v>2015</v>
      </c>
      <c r="D133" s="287">
        <v>7.5780000000000003</v>
      </c>
    </row>
    <row r="134" spans="1:4">
      <c r="A134" s="287" t="s">
        <v>697</v>
      </c>
      <c r="B134" s="287" t="s">
        <v>699</v>
      </c>
      <c r="C134" s="287">
        <v>2016</v>
      </c>
      <c r="D134" s="287">
        <v>7</v>
      </c>
    </row>
    <row r="135" spans="1:4">
      <c r="A135" s="287" t="s">
        <v>697</v>
      </c>
      <c r="B135" s="287" t="s">
        <v>699</v>
      </c>
      <c r="C135" s="287">
        <v>2017</v>
      </c>
      <c r="D135" s="287">
        <v>6.5960000000000001</v>
      </c>
    </row>
    <row r="136" spans="1:4">
      <c r="A136" s="287" t="s">
        <v>697</v>
      </c>
      <c r="B136" s="287" t="s">
        <v>699</v>
      </c>
      <c r="C136" s="287">
        <v>2018</v>
      </c>
      <c r="D136" s="287">
        <v>9.3460000000000001</v>
      </c>
    </row>
    <row r="137" spans="1:4">
      <c r="A137" s="287" t="s">
        <v>697</v>
      </c>
      <c r="B137" s="287" t="s">
        <v>699</v>
      </c>
      <c r="C137" s="287">
        <v>2019</v>
      </c>
      <c r="D137" s="287">
        <v>9.0530000000000008</v>
      </c>
    </row>
    <row r="138" spans="1:4">
      <c r="A138" s="287" t="s">
        <v>697</v>
      </c>
      <c r="B138" s="287" t="s">
        <v>699</v>
      </c>
      <c r="C138" s="287">
        <v>2020</v>
      </c>
      <c r="D138" s="287">
        <v>10.763</v>
      </c>
    </row>
    <row r="139" spans="1:4">
      <c r="A139" s="287" t="s">
        <v>697</v>
      </c>
      <c r="B139" s="287" t="s">
        <v>699</v>
      </c>
      <c r="C139" s="287">
        <v>2021</v>
      </c>
      <c r="D139" s="287">
        <v>10.302</v>
      </c>
    </row>
    <row r="140" spans="1:4">
      <c r="A140" s="287" t="s">
        <v>697</v>
      </c>
      <c r="B140" s="287" t="s">
        <v>699</v>
      </c>
      <c r="C140" s="287">
        <v>2022</v>
      </c>
      <c r="D140" s="287">
        <v>8.6820000000000004</v>
      </c>
    </row>
    <row r="141" spans="1:4">
      <c r="A141" s="287" t="s">
        <v>697</v>
      </c>
      <c r="B141" s="287" t="s">
        <v>699</v>
      </c>
      <c r="C141" s="287">
        <v>2023</v>
      </c>
      <c r="D141" s="287">
        <v>8.2780000000000005</v>
      </c>
    </row>
    <row r="142" spans="1:4">
      <c r="A142" s="287" t="s">
        <v>697</v>
      </c>
      <c r="B142" s="287" t="s">
        <v>699</v>
      </c>
      <c r="C142" s="287">
        <v>2024</v>
      </c>
      <c r="D142" s="287">
        <v>8.6980000000000004</v>
      </c>
    </row>
    <row r="143" spans="1:4">
      <c r="A143" s="287" t="s">
        <v>697</v>
      </c>
      <c r="B143" s="287" t="s">
        <v>19</v>
      </c>
      <c r="C143" s="287">
        <v>1991</v>
      </c>
      <c r="D143" s="287">
        <v>2.9340000000000002</v>
      </c>
    </row>
    <row r="144" spans="1:4">
      <c r="A144" s="287" t="s">
        <v>697</v>
      </c>
      <c r="B144" s="287" t="s">
        <v>19</v>
      </c>
      <c r="C144" s="287">
        <v>1992</v>
      </c>
      <c r="D144" s="287">
        <v>3.0310000000000001</v>
      </c>
    </row>
    <row r="145" spans="1:4">
      <c r="A145" s="287" t="s">
        <v>697</v>
      </c>
      <c r="B145" s="287" t="s">
        <v>19</v>
      </c>
      <c r="C145" s="287">
        <v>1993</v>
      </c>
      <c r="D145" s="287">
        <v>3.05</v>
      </c>
    </row>
    <row r="146" spans="1:4">
      <c r="A146" s="287" t="s">
        <v>697</v>
      </c>
      <c r="B146" s="287" t="s">
        <v>19</v>
      </c>
      <c r="C146" s="287">
        <v>1994</v>
      </c>
      <c r="D146" s="287">
        <v>3.08</v>
      </c>
    </row>
    <row r="147" spans="1:4">
      <c r="A147" s="287" t="s">
        <v>697</v>
      </c>
      <c r="B147" s="287" t="s">
        <v>19</v>
      </c>
      <c r="C147" s="287">
        <v>1995</v>
      </c>
      <c r="D147" s="287">
        <v>2.661</v>
      </c>
    </row>
    <row r="148" spans="1:4">
      <c r="A148" s="287" t="s">
        <v>697</v>
      </c>
      <c r="B148" s="287" t="s">
        <v>19</v>
      </c>
      <c r="C148" s="287">
        <v>1996</v>
      </c>
      <c r="D148" s="287">
        <v>2.3730000000000002</v>
      </c>
    </row>
    <row r="149" spans="1:4">
      <c r="A149" s="287" t="s">
        <v>697</v>
      </c>
      <c r="B149" s="287" t="s">
        <v>19</v>
      </c>
      <c r="C149" s="287">
        <v>1997</v>
      </c>
      <c r="D149" s="287">
        <v>2.08</v>
      </c>
    </row>
    <row r="150" spans="1:4">
      <c r="A150" s="287" t="s">
        <v>697</v>
      </c>
      <c r="B150" s="287" t="s">
        <v>19</v>
      </c>
      <c r="C150" s="287">
        <v>1998</v>
      </c>
      <c r="D150" s="287">
        <v>2.121</v>
      </c>
    </row>
    <row r="151" spans="1:4">
      <c r="A151" s="287" t="s">
        <v>697</v>
      </c>
      <c r="B151" s="287" t="s">
        <v>19</v>
      </c>
      <c r="C151" s="287">
        <v>1999</v>
      </c>
      <c r="D151" s="287">
        <v>2.3029999999999999</v>
      </c>
    </row>
    <row r="152" spans="1:4">
      <c r="A152" s="287" t="s">
        <v>697</v>
      </c>
      <c r="B152" s="287" t="s">
        <v>19</v>
      </c>
      <c r="C152" s="287">
        <v>2000</v>
      </c>
      <c r="D152" s="287">
        <v>2.4470000000000001</v>
      </c>
    </row>
    <row r="153" spans="1:4">
      <c r="A153" s="287" t="s">
        <v>697</v>
      </c>
      <c r="B153" s="287" t="s">
        <v>19</v>
      </c>
      <c r="C153" s="287">
        <v>2001</v>
      </c>
      <c r="D153" s="287">
        <v>2.6360000000000001</v>
      </c>
    </row>
    <row r="154" spans="1:4">
      <c r="A154" s="287" t="s">
        <v>697</v>
      </c>
      <c r="B154" s="287" t="s">
        <v>19</v>
      </c>
      <c r="C154" s="287">
        <v>2002</v>
      </c>
      <c r="D154" s="287">
        <v>2.613</v>
      </c>
    </row>
    <row r="155" spans="1:4">
      <c r="A155" s="287" t="s">
        <v>697</v>
      </c>
      <c r="B155" s="287" t="s">
        <v>19</v>
      </c>
      <c r="C155" s="287">
        <v>2003</v>
      </c>
      <c r="D155" s="287">
        <v>2.6640000000000001</v>
      </c>
    </row>
    <row r="156" spans="1:4">
      <c r="A156" s="287" t="s">
        <v>697</v>
      </c>
      <c r="B156" s="287" t="s">
        <v>19</v>
      </c>
      <c r="C156" s="287">
        <v>2004</v>
      </c>
      <c r="D156" s="287">
        <v>2.6219999999999999</v>
      </c>
    </row>
    <row r="157" spans="1:4">
      <c r="A157" s="287" t="s">
        <v>697</v>
      </c>
      <c r="B157" s="287" t="s">
        <v>19</v>
      </c>
      <c r="C157" s="287">
        <v>2005</v>
      </c>
      <c r="D157" s="287">
        <v>2.6030000000000002</v>
      </c>
    </row>
    <row r="158" spans="1:4">
      <c r="A158" s="287" t="s">
        <v>697</v>
      </c>
      <c r="B158" s="287" t="s">
        <v>19</v>
      </c>
      <c r="C158" s="287">
        <v>2006</v>
      </c>
      <c r="D158" s="287">
        <v>2.577</v>
      </c>
    </row>
    <row r="159" spans="1:4">
      <c r="A159" s="287" t="s">
        <v>697</v>
      </c>
      <c r="B159" s="287" t="s">
        <v>19</v>
      </c>
      <c r="C159" s="287">
        <v>2007</v>
      </c>
      <c r="D159" s="287">
        <v>2.6160000000000001</v>
      </c>
    </row>
    <row r="160" spans="1:4">
      <c r="A160" s="287" t="s">
        <v>697</v>
      </c>
      <c r="B160" s="287" t="s">
        <v>19</v>
      </c>
      <c r="C160" s="287">
        <v>2008</v>
      </c>
      <c r="D160" s="287">
        <v>2.6030000000000002</v>
      </c>
    </row>
    <row r="161" spans="1:4">
      <c r="A161" s="287" t="s">
        <v>697</v>
      </c>
      <c r="B161" s="287" t="s">
        <v>19</v>
      </c>
      <c r="C161" s="287">
        <v>2009</v>
      </c>
      <c r="D161" s="287">
        <v>2.9729999999999999</v>
      </c>
    </row>
    <row r="162" spans="1:4">
      <c r="A162" s="287" t="s">
        <v>697</v>
      </c>
      <c r="B162" s="287" t="s">
        <v>19</v>
      </c>
      <c r="C162" s="287">
        <v>2010</v>
      </c>
      <c r="D162" s="287">
        <v>2.6080000000000001</v>
      </c>
    </row>
    <row r="163" spans="1:4">
      <c r="A163" s="287" t="s">
        <v>697</v>
      </c>
      <c r="B163" s="287" t="s">
        <v>19</v>
      </c>
      <c r="C163" s="287">
        <v>2011</v>
      </c>
      <c r="D163" s="287">
        <v>2.2549999999999999</v>
      </c>
    </row>
    <row r="164" spans="1:4">
      <c r="A164" s="287" t="s">
        <v>697</v>
      </c>
      <c r="B164" s="287" t="s">
        <v>19</v>
      </c>
      <c r="C164" s="287">
        <v>2012</v>
      </c>
      <c r="D164" s="287">
        <v>2.0659999999999998</v>
      </c>
    </row>
    <row r="165" spans="1:4">
      <c r="A165" s="287" t="s">
        <v>697</v>
      </c>
      <c r="B165" s="287" t="s">
        <v>19</v>
      </c>
      <c r="C165" s="287">
        <v>2013</v>
      </c>
      <c r="D165" s="287">
        <v>2.4369999999999998</v>
      </c>
    </row>
    <row r="166" spans="1:4">
      <c r="A166" s="287" t="s">
        <v>697</v>
      </c>
      <c r="B166" s="287" t="s">
        <v>19</v>
      </c>
      <c r="C166" s="287">
        <v>2014</v>
      </c>
      <c r="D166" s="287">
        <v>2.0209999999999999</v>
      </c>
    </row>
    <row r="167" spans="1:4">
      <c r="A167" s="287" t="s">
        <v>697</v>
      </c>
      <c r="B167" s="287" t="s">
        <v>19</v>
      </c>
      <c r="C167" s="287">
        <v>2015</v>
      </c>
      <c r="D167" s="287">
        <v>3.1110000000000002</v>
      </c>
    </row>
    <row r="168" spans="1:4">
      <c r="A168" s="287" t="s">
        <v>697</v>
      </c>
      <c r="B168" s="287" t="s">
        <v>19</v>
      </c>
      <c r="C168" s="287">
        <v>2016</v>
      </c>
      <c r="D168" s="287">
        <v>3.4980000000000002</v>
      </c>
    </row>
    <row r="169" spans="1:4">
      <c r="A169" s="287" t="s">
        <v>697</v>
      </c>
      <c r="B169" s="287" t="s">
        <v>19</v>
      </c>
      <c r="C169" s="287">
        <v>2017</v>
      </c>
      <c r="D169" s="287">
        <v>3.6549999999999998</v>
      </c>
    </row>
    <row r="170" spans="1:4">
      <c r="A170" s="287" t="s">
        <v>697</v>
      </c>
      <c r="B170" s="287" t="s">
        <v>19</v>
      </c>
      <c r="C170" s="287">
        <v>2018</v>
      </c>
      <c r="D170" s="287">
        <v>3.5190000000000001</v>
      </c>
    </row>
    <row r="171" spans="1:4">
      <c r="A171" s="287" t="s">
        <v>697</v>
      </c>
      <c r="B171" s="287" t="s">
        <v>19</v>
      </c>
      <c r="C171" s="287">
        <v>2019</v>
      </c>
      <c r="D171" s="287">
        <v>3.6819999999999999</v>
      </c>
    </row>
    <row r="172" spans="1:4">
      <c r="A172" s="287" t="s">
        <v>697</v>
      </c>
      <c r="B172" s="287" t="s">
        <v>19</v>
      </c>
      <c r="C172" s="287">
        <v>2020</v>
      </c>
      <c r="D172" s="287">
        <v>7.9029999999999996</v>
      </c>
    </row>
    <row r="173" spans="1:4">
      <c r="A173" s="287" t="s">
        <v>697</v>
      </c>
      <c r="B173" s="287" t="s">
        <v>19</v>
      </c>
      <c r="C173" s="287">
        <v>2021</v>
      </c>
      <c r="D173" s="287">
        <v>5.0890000000000004</v>
      </c>
    </row>
    <row r="174" spans="1:4">
      <c r="A174" s="287" t="s">
        <v>697</v>
      </c>
      <c r="B174" s="287" t="s">
        <v>19</v>
      </c>
      <c r="C174" s="287">
        <v>2022</v>
      </c>
      <c r="D174" s="287">
        <v>4.7951315750000001</v>
      </c>
    </row>
    <row r="175" spans="1:4">
      <c r="A175" s="287" t="s">
        <v>697</v>
      </c>
      <c r="B175" s="287" t="s">
        <v>19</v>
      </c>
      <c r="C175" s="287">
        <v>2023</v>
      </c>
      <c r="D175" s="287">
        <v>4.0719526840000002</v>
      </c>
    </row>
    <row r="176" spans="1:4">
      <c r="A176" s="287" t="s">
        <v>697</v>
      </c>
      <c r="B176" s="287" t="s">
        <v>19</v>
      </c>
      <c r="C176" s="287">
        <v>2024</v>
      </c>
      <c r="D176" s="287">
        <v>3.7596525760000001</v>
      </c>
    </row>
    <row r="177" spans="1:4">
      <c r="A177" s="287" t="s">
        <v>697</v>
      </c>
      <c r="B177" s="287" t="s">
        <v>20</v>
      </c>
      <c r="C177" s="287">
        <v>1991</v>
      </c>
      <c r="D177" s="287">
        <v>6.8869999999999996</v>
      </c>
    </row>
    <row r="178" spans="1:4">
      <c r="A178" s="287" t="s">
        <v>697</v>
      </c>
      <c r="B178" s="287" t="s">
        <v>20</v>
      </c>
      <c r="C178" s="287">
        <v>1992</v>
      </c>
      <c r="D178" s="287">
        <v>7.0860000000000003</v>
      </c>
    </row>
    <row r="179" spans="1:4">
      <c r="A179" s="287" t="s">
        <v>697</v>
      </c>
      <c r="B179" s="287" t="s">
        <v>20</v>
      </c>
      <c r="C179" s="287">
        <v>1993</v>
      </c>
      <c r="D179" s="287">
        <v>6.03</v>
      </c>
    </row>
    <row r="180" spans="1:4">
      <c r="A180" s="287" t="s">
        <v>697</v>
      </c>
      <c r="B180" s="287" t="s">
        <v>20</v>
      </c>
      <c r="C180" s="287">
        <v>1994</v>
      </c>
      <c r="D180" s="287">
        <v>6.5789999999999997</v>
      </c>
    </row>
    <row r="181" spans="1:4">
      <c r="A181" s="287" t="s">
        <v>697</v>
      </c>
      <c r="B181" s="287" t="s">
        <v>20</v>
      </c>
      <c r="C181" s="287">
        <v>1995</v>
      </c>
      <c r="D181" s="287">
        <v>7.0919999999999996</v>
      </c>
    </row>
    <row r="182" spans="1:4">
      <c r="A182" s="287" t="s">
        <v>697</v>
      </c>
      <c r="B182" s="287" t="s">
        <v>20</v>
      </c>
      <c r="C182" s="287">
        <v>1996</v>
      </c>
      <c r="D182" s="287">
        <v>8.0350000000000001</v>
      </c>
    </row>
    <row r="183" spans="1:4">
      <c r="A183" s="287" t="s">
        <v>697</v>
      </c>
      <c r="B183" s="287" t="s">
        <v>20</v>
      </c>
      <c r="C183" s="287">
        <v>1997</v>
      </c>
      <c r="D183" s="287">
        <v>9.0030000000000001</v>
      </c>
    </row>
    <row r="184" spans="1:4">
      <c r="A184" s="287" t="s">
        <v>697</v>
      </c>
      <c r="B184" s="287" t="s">
        <v>20</v>
      </c>
      <c r="C184" s="287">
        <v>1998</v>
      </c>
      <c r="D184" s="287">
        <v>10.15</v>
      </c>
    </row>
    <row r="185" spans="1:4">
      <c r="A185" s="287" t="s">
        <v>697</v>
      </c>
      <c r="B185" s="287" t="s">
        <v>20</v>
      </c>
      <c r="C185" s="287">
        <v>1999</v>
      </c>
      <c r="D185" s="287">
        <v>11.125</v>
      </c>
    </row>
    <row r="186" spans="1:4">
      <c r="A186" s="287" t="s">
        <v>697</v>
      </c>
      <c r="B186" s="287" t="s">
        <v>20</v>
      </c>
      <c r="C186" s="287">
        <v>2000</v>
      </c>
      <c r="D186" s="287">
        <v>10.888999999999999</v>
      </c>
    </row>
    <row r="187" spans="1:4">
      <c r="A187" s="287" t="s">
        <v>697</v>
      </c>
      <c r="B187" s="287" t="s">
        <v>20</v>
      </c>
      <c r="C187" s="287">
        <v>2001</v>
      </c>
      <c r="D187" s="287">
        <v>10.648999999999999</v>
      </c>
    </row>
    <row r="188" spans="1:4">
      <c r="A188" s="287" t="s">
        <v>697</v>
      </c>
      <c r="B188" s="287" t="s">
        <v>20</v>
      </c>
      <c r="C188" s="287">
        <v>2002</v>
      </c>
      <c r="D188" s="287">
        <v>10.641</v>
      </c>
    </row>
    <row r="189" spans="1:4">
      <c r="A189" s="287" t="s">
        <v>697</v>
      </c>
      <c r="B189" s="287" t="s">
        <v>20</v>
      </c>
      <c r="C189" s="287">
        <v>2003</v>
      </c>
      <c r="D189" s="287">
        <v>11.167999999999999</v>
      </c>
    </row>
    <row r="190" spans="1:4">
      <c r="A190" s="287" t="s">
        <v>697</v>
      </c>
      <c r="B190" s="287" t="s">
        <v>20</v>
      </c>
      <c r="C190" s="287">
        <v>2004</v>
      </c>
      <c r="D190" s="287">
        <v>10.071999999999999</v>
      </c>
    </row>
    <row r="191" spans="1:4">
      <c r="A191" s="287" t="s">
        <v>697</v>
      </c>
      <c r="B191" s="287" t="s">
        <v>20</v>
      </c>
      <c r="C191" s="287">
        <v>2005</v>
      </c>
      <c r="D191" s="287">
        <v>10.551</v>
      </c>
    </row>
    <row r="192" spans="1:4">
      <c r="A192" s="287" t="s">
        <v>697</v>
      </c>
      <c r="B192" s="287" t="s">
        <v>20</v>
      </c>
      <c r="C192" s="287">
        <v>2006</v>
      </c>
      <c r="D192" s="287">
        <v>9.6920000000000002</v>
      </c>
    </row>
    <row r="193" spans="1:4">
      <c r="A193" s="287" t="s">
        <v>697</v>
      </c>
      <c r="B193" s="287" t="s">
        <v>20</v>
      </c>
      <c r="C193" s="287">
        <v>2007</v>
      </c>
      <c r="D193" s="287">
        <v>9.2799999999999994</v>
      </c>
    </row>
    <row r="194" spans="1:4">
      <c r="A194" s="287" t="s">
        <v>697</v>
      </c>
      <c r="B194" s="287" t="s">
        <v>20</v>
      </c>
      <c r="C194" s="287">
        <v>2008</v>
      </c>
      <c r="D194" s="287">
        <v>8.2680000000000007</v>
      </c>
    </row>
    <row r="195" spans="1:4">
      <c r="A195" s="287" t="s">
        <v>697</v>
      </c>
      <c r="B195" s="287" t="s">
        <v>20</v>
      </c>
      <c r="C195" s="287">
        <v>2009</v>
      </c>
      <c r="D195" s="287">
        <v>9.4190000000000005</v>
      </c>
    </row>
    <row r="196" spans="1:4">
      <c r="A196" s="287" t="s">
        <v>697</v>
      </c>
      <c r="B196" s="287" t="s">
        <v>20</v>
      </c>
      <c r="C196" s="287">
        <v>2010</v>
      </c>
      <c r="D196" s="287">
        <v>8.42</v>
      </c>
    </row>
    <row r="197" spans="1:4">
      <c r="A197" s="287" t="s">
        <v>697</v>
      </c>
      <c r="B197" s="287" t="s">
        <v>20</v>
      </c>
      <c r="C197" s="287">
        <v>2011</v>
      </c>
      <c r="D197" s="287">
        <v>7.5780000000000003</v>
      </c>
    </row>
    <row r="198" spans="1:4">
      <c r="A198" s="287" t="s">
        <v>697</v>
      </c>
      <c r="B198" s="287" t="s">
        <v>20</v>
      </c>
      <c r="C198" s="287">
        <v>2012</v>
      </c>
      <c r="D198" s="287">
        <v>7.2510000000000003</v>
      </c>
    </row>
    <row r="199" spans="1:4">
      <c r="A199" s="287" t="s">
        <v>697</v>
      </c>
      <c r="B199" s="287" t="s">
        <v>20</v>
      </c>
      <c r="C199" s="287">
        <v>2013</v>
      </c>
      <c r="D199" s="287">
        <v>7.2583333330000004</v>
      </c>
    </row>
    <row r="200" spans="1:4">
      <c r="A200" s="287" t="s">
        <v>697</v>
      </c>
      <c r="B200" s="287" t="s">
        <v>20</v>
      </c>
      <c r="C200" s="287">
        <v>2014</v>
      </c>
      <c r="D200" s="287">
        <v>6.858333333</v>
      </c>
    </row>
    <row r="201" spans="1:4">
      <c r="A201" s="287" t="s">
        <v>697</v>
      </c>
      <c r="B201" s="287" t="s">
        <v>20</v>
      </c>
      <c r="C201" s="287">
        <v>2015</v>
      </c>
      <c r="D201" s="287">
        <v>8.4</v>
      </c>
    </row>
    <row r="202" spans="1:4">
      <c r="A202" s="287" t="s">
        <v>697</v>
      </c>
      <c r="B202" s="287" t="s">
        <v>20</v>
      </c>
      <c r="C202" s="287">
        <v>2016</v>
      </c>
      <c r="D202" s="287">
        <v>11.366666670000001</v>
      </c>
    </row>
    <row r="203" spans="1:4">
      <c r="A203" s="287" t="s">
        <v>697</v>
      </c>
      <c r="B203" s="287" t="s">
        <v>20</v>
      </c>
      <c r="C203" s="287">
        <v>2017</v>
      </c>
      <c r="D203" s="287">
        <v>12.875</v>
      </c>
    </row>
    <row r="204" spans="1:4">
      <c r="A204" s="287" t="s">
        <v>697</v>
      </c>
      <c r="B204" s="287" t="s">
        <v>20</v>
      </c>
      <c r="C204" s="287">
        <v>2018</v>
      </c>
      <c r="D204" s="287">
        <v>12.366666670000001</v>
      </c>
    </row>
    <row r="205" spans="1:4">
      <c r="A205" s="287" t="s">
        <v>697</v>
      </c>
      <c r="B205" s="287" t="s">
        <v>20</v>
      </c>
      <c r="C205" s="287">
        <v>2019</v>
      </c>
      <c r="D205" s="287">
        <v>12.03333333</v>
      </c>
    </row>
    <row r="206" spans="1:4">
      <c r="A206" s="287" t="s">
        <v>697</v>
      </c>
      <c r="B206" s="287" t="s">
        <v>20</v>
      </c>
      <c r="C206" s="287">
        <v>2020</v>
      </c>
      <c r="D206" s="287">
        <v>13.475</v>
      </c>
    </row>
    <row r="207" spans="1:4">
      <c r="A207" s="287" t="s">
        <v>697</v>
      </c>
      <c r="B207" s="287" t="s">
        <v>20</v>
      </c>
      <c r="C207" s="287">
        <v>2021</v>
      </c>
      <c r="D207" s="287">
        <v>13.5</v>
      </c>
    </row>
    <row r="208" spans="1:4">
      <c r="A208" s="287" t="s">
        <v>697</v>
      </c>
      <c r="B208" s="287" t="s">
        <v>20</v>
      </c>
      <c r="C208" s="287">
        <v>2022</v>
      </c>
      <c r="D208" s="287">
        <v>9.5083333329999995</v>
      </c>
    </row>
    <row r="209" spans="1:4">
      <c r="A209" s="287" t="s">
        <v>697</v>
      </c>
      <c r="B209" s="287" t="s">
        <v>20</v>
      </c>
      <c r="C209" s="287">
        <v>2023</v>
      </c>
      <c r="D209" s="287">
        <v>8.0416666669999994</v>
      </c>
    </row>
    <row r="210" spans="1:4">
      <c r="A210" s="287" t="s">
        <v>697</v>
      </c>
      <c r="B210" s="287" t="s">
        <v>20</v>
      </c>
      <c r="C210" s="287">
        <v>2024</v>
      </c>
      <c r="D210" s="287">
        <v>6.9249999999999998</v>
      </c>
    </row>
    <row r="211" spans="1:4">
      <c r="A211" s="287" t="s">
        <v>697</v>
      </c>
      <c r="B211" s="287" t="s">
        <v>21</v>
      </c>
      <c r="C211" s="287">
        <v>1990</v>
      </c>
      <c r="D211" s="287">
        <v>7.7282581119999998</v>
      </c>
    </row>
    <row r="212" spans="1:4">
      <c r="A212" s="287" t="s">
        <v>697</v>
      </c>
      <c r="B212" s="287" t="s">
        <v>21</v>
      </c>
      <c r="C212" s="287">
        <v>1991</v>
      </c>
      <c r="D212" s="287">
        <v>8.2363926159999998</v>
      </c>
    </row>
    <row r="213" spans="1:4">
      <c r="A213" s="287" t="s">
        <v>697</v>
      </c>
      <c r="B213" s="287" t="s">
        <v>21</v>
      </c>
      <c r="C213" s="287">
        <v>1992</v>
      </c>
      <c r="D213" s="287">
        <v>6.7594583979999996</v>
      </c>
    </row>
    <row r="214" spans="1:4">
      <c r="A214" s="287" t="s">
        <v>697</v>
      </c>
      <c r="B214" s="287" t="s">
        <v>21</v>
      </c>
      <c r="C214" s="287">
        <v>1993</v>
      </c>
      <c r="D214" s="287">
        <v>6.4791788449999999</v>
      </c>
    </row>
    <row r="215" spans="1:4">
      <c r="A215" s="287" t="s">
        <v>697</v>
      </c>
      <c r="B215" s="287" t="s">
        <v>21</v>
      </c>
      <c r="C215" s="287">
        <v>1994</v>
      </c>
      <c r="D215" s="287">
        <v>7.6785709620000002</v>
      </c>
    </row>
    <row r="216" spans="1:4">
      <c r="A216" s="287" t="s">
        <v>697</v>
      </c>
      <c r="B216" s="287" t="s">
        <v>21</v>
      </c>
      <c r="C216" s="287">
        <v>1995</v>
      </c>
      <c r="D216" s="287">
        <v>7.4713936179999996</v>
      </c>
    </row>
    <row r="217" spans="1:4">
      <c r="A217" s="287" t="s">
        <v>697</v>
      </c>
      <c r="B217" s="287" t="s">
        <v>21</v>
      </c>
      <c r="C217" s="287">
        <v>1996</v>
      </c>
      <c r="D217" s="287">
        <v>6.5804015040000001</v>
      </c>
    </row>
    <row r="218" spans="1:4">
      <c r="A218" s="287" t="s">
        <v>697</v>
      </c>
      <c r="B218" s="287" t="s">
        <v>21</v>
      </c>
      <c r="C218" s="287">
        <v>1997</v>
      </c>
      <c r="D218" s="287">
        <v>6.1234344399999996</v>
      </c>
    </row>
    <row r="219" spans="1:4">
      <c r="A219" s="287" t="s">
        <v>697</v>
      </c>
      <c r="B219" s="287" t="s">
        <v>21</v>
      </c>
      <c r="C219" s="287">
        <v>1998</v>
      </c>
      <c r="D219" s="287">
        <v>6.0505455179999998</v>
      </c>
    </row>
    <row r="220" spans="1:4">
      <c r="A220" s="287" t="s">
        <v>697</v>
      </c>
      <c r="B220" s="287" t="s">
        <v>21</v>
      </c>
      <c r="C220" s="287">
        <v>1999</v>
      </c>
      <c r="D220" s="287">
        <v>9.8449799430000002</v>
      </c>
    </row>
    <row r="221" spans="1:4">
      <c r="A221" s="287" t="s">
        <v>697</v>
      </c>
      <c r="B221" s="287" t="s">
        <v>21</v>
      </c>
      <c r="C221" s="287">
        <v>2000</v>
      </c>
      <c r="D221" s="287">
        <v>9.7412685959999994</v>
      </c>
    </row>
    <row r="222" spans="1:4">
      <c r="A222" s="287" t="s">
        <v>697</v>
      </c>
      <c r="B222" s="287" t="s">
        <v>21</v>
      </c>
      <c r="C222" s="287">
        <v>2001</v>
      </c>
      <c r="D222" s="287">
        <v>9.8914434999999994</v>
      </c>
    </row>
    <row r="223" spans="1:4">
      <c r="A223" s="287" t="s">
        <v>697</v>
      </c>
      <c r="B223" s="287" t="s">
        <v>21</v>
      </c>
      <c r="C223" s="287">
        <v>2002</v>
      </c>
      <c r="D223" s="287">
        <v>9.8066148089999992</v>
      </c>
    </row>
    <row r="224" spans="1:4">
      <c r="A224" s="287" t="s">
        <v>697</v>
      </c>
      <c r="B224" s="287" t="s">
        <v>21</v>
      </c>
      <c r="C224" s="287">
        <v>2003</v>
      </c>
      <c r="D224" s="287">
        <v>9.5582485209999994</v>
      </c>
    </row>
    <row r="225" spans="1:4">
      <c r="A225" s="287" t="s">
        <v>697</v>
      </c>
      <c r="B225" s="287" t="s">
        <v>21</v>
      </c>
      <c r="C225" s="287">
        <v>2004</v>
      </c>
      <c r="D225" s="287">
        <v>9.9851452779999992</v>
      </c>
    </row>
    <row r="226" spans="1:4">
      <c r="A226" s="287" t="s">
        <v>697</v>
      </c>
      <c r="B226" s="287" t="s">
        <v>21</v>
      </c>
      <c r="C226" s="287">
        <v>2005</v>
      </c>
      <c r="D226" s="287">
        <v>9.3831239790000005</v>
      </c>
    </row>
    <row r="227" spans="1:4">
      <c r="A227" s="287" t="s">
        <v>697</v>
      </c>
      <c r="B227" s="287" t="s">
        <v>21</v>
      </c>
      <c r="C227" s="287">
        <v>2006</v>
      </c>
      <c r="D227" s="287">
        <v>8.1118780719999997</v>
      </c>
    </row>
    <row r="228" spans="1:4">
      <c r="A228" s="287" t="s">
        <v>697</v>
      </c>
      <c r="B228" s="287" t="s">
        <v>21</v>
      </c>
      <c r="C228" s="287">
        <v>2007</v>
      </c>
      <c r="D228" s="287">
        <v>6.9238263160000004</v>
      </c>
    </row>
    <row r="229" spans="1:4">
      <c r="A229" s="287" t="s">
        <v>697</v>
      </c>
      <c r="B229" s="287" t="s">
        <v>21</v>
      </c>
      <c r="C229" s="287">
        <v>2008</v>
      </c>
      <c r="D229" s="287">
        <v>7.7223801859999996</v>
      </c>
    </row>
    <row r="230" spans="1:4">
      <c r="A230" s="287" t="s">
        <v>697</v>
      </c>
      <c r="B230" s="287" t="s">
        <v>21</v>
      </c>
      <c r="C230" s="287">
        <v>2009</v>
      </c>
      <c r="D230" s="287">
        <v>9.5419523549999994</v>
      </c>
    </row>
    <row r="231" spans="1:4">
      <c r="A231" s="287" t="s">
        <v>697</v>
      </c>
      <c r="B231" s="287" t="s">
        <v>21</v>
      </c>
      <c r="C231" s="287">
        <v>2010</v>
      </c>
      <c r="D231" s="287">
        <v>8.3669978870000001</v>
      </c>
    </row>
    <row r="232" spans="1:4">
      <c r="A232" s="287" t="s">
        <v>697</v>
      </c>
      <c r="B232" s="287" t="s">
        <v>21</v>
      </c>
      <c r="C232" s="287">
        <v>2011</v>
      </c>
      <c r="D232" s="287">
        <v>7.3698660240000002</v>
      </c>
    </row>
    <row r="233" spans="1:4">
      <c r="A233" s="287" t="s">
        <v>697</v>
      </c>
      <c r="B233" s="287" t="s">
        <v>21</v>
      </c>
      <c r="C233" s="287">
        <v>2012</v>
      </c>
      <c r="D233" s="287">
        <v>6.6437834699999998</v>
      </c>
    </row>
    <row r="234" spans="1:4">
      <c r="A234" s="287" t="s">
        <v>697</v>
      </c>
      <c r="B234" s="287" t="s">
        <v>21</v>
      </c>
      <c r="C234" s="287">
        <v>2013</v>
      </c>
      <c r="D234" s="287">
        <v>6.1194209490000002</v>
      </c>
    </row>
    <row r="235" spans="1:4">
      <c r="A235" s="287" t="s">
        <v>697</v>
      </c>
      <c r="B235" s="287" t="s">
        <v>21</v>
      </c>
      <c r="C235" s="287">
        <v>2014</v>
      </c>
      <c r="D235" s="287">
        <v>6.4220060060000002</v>
      </c>
    </row>
    <row r="236" spans="1:4">
      <c r="A236" s="287" t="s">
        <v>697</v>
      </c>
      <c r="B236" s="287" t="s">
        <v>21</v>
      </c>
      <c r="C236" s="287">
        <v>2015</v>
      </c>
      <c r="D236" s="287">
        <v>6.3944151629999997</v>
      </c>
    </row>
    <row r="237" spans="1:4">
      <c r="A237" s="287" t="s">
        <v>697</v>
      </c>
      <c r="B237" s="287" t="s">
        <v>21</v>
      </c>
      <c r="C237" s="287">
        <v>2016</v>
      </c>
      <c r="D237" s="287">
        <v>6.6464509290000002</v>
      </c>
    </row>
    <row r="238" spans="1:4">
      <c r="A238" s="287" t="s">
        <v>697</v>
      </c>
      <c r="B238" s="287" t="s">
        <v>21</v>
      </c>
      <c r="C238" s="287">
        <v>2017</v>
      </c>
      <c r="D238" s="287">
        <v>6.9348941059999998</v>
      </c>
    </row>
    <row r="239" spans="1:4">
      <c r="A239" s="287" t="s">
        <v>697</v>
      </c>
      <c r="B239" s="287" t="s">
        <v>21</v>
      </c>
      <c r="C239" s="287">
        <v>2018</v>
      </c>
      <c r="D239" s="287">
        <v>7.3344042419999997</v>
      </c>
    </row>
    <row r="240" spans="1:4">
      <c r="A240" s="287" t="s">
        <v>697</v>
      </c>
      <c r="B240" s="287" t="s">
        <v>21</v>
      </c>
      <c r="C240" s="287">
        <v>2019</v>
      </c>
      <c r="D240" s="287">
        <v>7.2170719569999999</v>
      </c>
    </row>
    <row r="241" spans="1:4">
      <c r="A241" s="287" t="s">
        <v>697</v>
      </c>
      <c r="B241" s="287" t="s">
        <v>21</v>
      </c>
      <c r="C241" s="287">
        <v>2020</v>
      </c>
      <c r="D241" s="287">
        <v>10.57309165</v>
      </c>
    </row>
    <row r="242" spans="1:4">
      <c r="A242" s="287" t="s">
        <v>697</v>
      </c>
      <c r="B242" s="287" t="s">
        <v>21</v>
      </c>
      <c r="C242" s="287">
        <v>2021</v>
      </c>
      <c r="D242" s="287">
        <v>9.1120215059999996</v>
      </c>
    </row>
    <row r="243" spans="1:4">
      <c r="A243" s="287" t="s">
        <v>697</v>
      </c>
      <c r="B243" s="287" t="s">
        <v>21</v>
      </c>
      <c r="C243" s="287">
        <v>2022</v>
      </c>
      <c r="D243" s="287">
        <v>7.7999155729999998</v>
      </c>
    </row>
    <row r="244" spans="1:4">
      <c r="A244" s="287" t="s">
        <v>697</v>
      </c>
      <c r="B244" s="287" t="s">
        <v>21</v>
      </c>
      <c r="C244" s="287">
        <v>2023</v>
      </c>
      <c r="D244" s="287">
        <v>8.6417324480000008</v>
      </c>
    </row>
    <row r="245" spans="1:4">
      <c r="A245" s="287" t="s">
        <v>697</v>
      </c>
      <c r="B245" s="287" t="s">
        <v>21</v>
      </c>
      <c r="C245" s="287">
        <v>2024</v>
      </c>
      <c r="D245" s="287">
        <v>8.5006483549999992</v>
      </c>
    </row>
    <row r="246" spans="1:4">
      <c r="A246" s="287" t="s">
        <v>697</v>
      </c>
      <c r="B246" s="287" t="s">
        <v>22</v>
      </c>
      <c r="C246" s="287">
        <v>1991</v>
      </c>
      <c r="D246" s="287">
        <v>10.119999999999999</v>
      </c>
    </row>
    <row r="247" spans="1:4">
      <c r="A247" s="287" t="s">
        <v>697</v>
      </c>
      <c r="B247" s="287" t="s">
        <v>22</v>
      </c>
      <c r="C247" s="287">
        <v>1992</v>
      </c>
      <c r="D247" s="287">
        <v>9.44</v>
      </c>
    </row>
    <row r="248" spans="1:4">
      <c r="A248" s="287" t="s">
        <v>697</v>
      </c>
      <c r="B248" s="287" t="s">
        <v>22</v>
      </c>
      <c r="C248" s="287">
        <v>1993</v>
      </c>
      <c r="D248" s="287">
        <v>7.8</v>
      </c>
    </row>
    <row r="249" spans="1:4">
      <c r="A249" s="287" t="s">
        <v>697</v>
      </c>
      <c r="B249" s="287" t="s">
        <v>22</v>
      </c>
      <c r="C249" s="287">
        <v>1994</v>
      </c>
      <c r="D249" s="287">
        <v>8.25</v>
      </c>
    </row>
    <row r="250" spans="1:4">
      <c r="A250" s="287" t="s">
        <v>697</v>
      </c>
      <c r="B250" s="287" t="s">
        <v>22</v>
      </c>
      <c r="C250" s="287">
        <v>1995</v>
      </c>
      <c r="D250" s="287">
        <v>8.7200000000000006</v>
      </c>
    </row>
    <row r="251" spans="1:4">
      <c r="A251" s="287" t="s">
        <v>697</v>
      </c>
      <c r="B251" s="287" t="s">
        <v>22</v>
      </c>
      <c r="C251" s="287">
        <v>1996</v>
      </c>
      <c r="D251" s="287">
        <v>11.81</v>
      </c>
    </row>
    <row r="252" spans="1:4">
      <c r="A252" s="287" t="s">
        <v>697</v>
      </c>
      <c r="B252" s="287" t="s">
        <v>22</v>
      </c>
      <c r="C252" s="287">
        <v>1997</v>
      </c>
      <c r="D252" s="287">
        <v>12.14</v>
      </c>
    </row>
    <row r="253" spans="1:4">
      <c r="A253" s="287" t="s">
        <v>697</v>
      </c>
      <c r="B253" s="287" t="s">
        <v>22</v>
      </c>
      <c r="C253" s="287">
        <v>1998</v>
      </c>
      <c r="D253" s="287">
        <v>15</v>
      </c>
    </row>
    <row r="254" spans="1:4">
      <c r="A254" s="287" t="s">
        <v>697</v>
      </c>
      <c r="B254" s="287" t="s">
        <v>22</v>
      </c>
      <c r="C254" s="287">
        <v>1999</v>
      </c>
      <c r="D254" s="287">
        <v>20.059999999999999</v>
      </c>
    </row>
    <row r="255" spans="1:4">
      <c r="A255" s="287" t="s">
        <v>697</v>
      </c>
      <c r="B255" s="287" t="s">
        <v>22</v>
      </c>
      <c r="C255" s="287">
        <v>2000</v>
      </c>
      <c r="D255" s="287">
        <v>20.52</v>
      </c>
    </row>
    <row r="256" spans="1:4">
      <c r="A256" s="287" t="s">
        <v>697</v>
      </c>
      <c r="B256" s="287" t="s">
        <v>22</v>
      </c>
      <c r="C256" s="287">
        <v>2001</v>
      </c>
      <c r="D256" s="287">
        <v>14.97656402</v>
      </c>
    </row>
    <row r="257" spans="1:4">
      <c r="A257" s="287" t="s">
        <v>697</v>
      </c>
      <c r="B257" s="287" t="s">
        <v>22</v>
      </c>
      <c r="C257" s="287">
        <v>2002</v>
      </c>
      <c r="D257" s="287">
        <v>15.63741516</v>
      </c>
    </row>
    <row r="258" spans="1:4">
      <c r="A258" s="287" t="s">
        <v>697</v>
      </c>
      <c r="B258" s="287" t="s">
        <v>22</v>
      </c>
      <c r="C258" s="287">
        <v>2003</v>
      </c>
      <c r="D258" s="287">
        <v>14.082125850000001</v>
      </c>
    </row>
    <row r="259" spans="1:4">
      <c r="A259" s="287" t="s">
        <v>697</v>
      </c>
      <c r="B259" s="287" t="s">
        <v>22</v>
      </c>
      <c r="C259" s="287">
        <v>2004</v>
      </c>
      <c r="D259" s="287">
        <v>13.620601089999999</v>
      </c>
    </row>
    <row r="260" spans="1:4">
      <c r="A260" s="287" t="s">
        <v>697</v>
      </c>
      <c r="B260" s="287" t="s">
        <v>22</v>
      </c>
      <c r="C260" s="287">
        <v>2005</v>
      </c>
      <c r="D260" s="287">
        <v>11.8266882</v>
      </c>
    </row>
    <row r="261" spans="1:4">
      <c r="A261" s="287" t="s">
        <v>697</v>
      </c>
      <c r="B261" s="287" t="s">
        <v>22</v>
      </c>
      <c r="C261" s="287">
        <v>2006</v>
      </c>
      <c r="D261" s="287">
        <v>12.05634308</v>
      </c>
    </row>
    <row r="262" spans="1:4">
      <c r="A262" s="287" t="s">
        <v>697</v>
      </c>
      <c r="B262" s="287" t="s">
        <v>22</v>
      </c>
      <c r="C262" s="287">
        <v>2007</v>
      </c>
      <c r="D262" s="287">
        <v>11.29895833</v>
      </c>
    </row>
    <row r="263" spans="1:4">
      <c r="A263" s="287" t="s">
        <v>697</v>
      </c>
      <c r="B263" s="287" t="s">
        <v>22</v>
      </c>
      <c r="C263" s="287">
        <v>2008</v>
      </c>
      <c r="D263" s="287">
        <v>11.39035833</v>
      </c>
    </row>
    <row r="264" spans="1:4">
      <c r="A264" s="287" t="s">
        <v>697</v>
      </c>
      <c r="B264" s="287" t="s">
        <v>22</v>
      </c>
      <c r="C264" s="287">
        <v>2009</v>
      </c>
      <c r="D264" s="287">
        <v>12.214783329999999</v>
      </c>
    </row>
    <row r="265" spans="1:4">
      <c r="A265" s="287" t="s">
        <v>697</v>
      </c>
      <c r="B265" s="287" t="s">
        <v>22</v>
      </c>
      <c r="C265" s="287">
        <v>2010</v>
      </c>
      <c r="D265" s="287">
        <v>11.994375</v>
      </c>
    </row>
    <row r="266" spans="1:4">
      <c r="A266" s="287" t="s">
        <v>697</v>
      </c>
      <c r="B266" s="287" t="s">
        <v>22</v>
      </c>
      <c r="C266" s="287">
        <v>2011</v>
      </c>
      <c r="D266" s="287">
        <v>11.06803333</v>
      </c>
    </row>
    <row r="267" spans="1:4">
      <c r="A267" s="287" t="s">
        <v>697</v>
      </c>
      <c r="B267" s="287" t="s">
        <v>22</v>
      </c>
      <c r="C267" s="287">
        <v>2012</v>
      </c>
      <c r="D267" s="287">
        <v>10.6296</v>
      </c>
    </row>
    <row r="268" spans="1:4">
      <c r="A268" s="287" t="s">
        <v>697</v>
      </c>
      <c r="B268" s="287" t="s">
        <v>22</v>
      </c>
      <c r="C268" s="287">
        <v>2013</v>
      </c>
      <c r="D268" s="287">
        <v>9.9096416670000007</v>
      </c>
    </row>
    <row r="269" spans="1:4">
      <c r="A269" s="287" t="s">
        <v>697</v>
      </c>
      <c r="B269" s="287" t="s">
        <v>22</v>
      </c>
      <c r="C269" s="287">
        <v>2014</v>
      </c>
      <c r="D269" s="287">
        <v>9.4074666669999996</v>
      </c>
    </row>
    <row r="270" spans="1:4">
      <c r="A270" s="287" t="s">
        <v>697</v>
      </c>
      <c r="B270" s="287" t="s">
        <v>22</v>
      </c>
      <c r="C270" s="287">
        <v>2015</v>
      </c>
      <c r="D270" s="287">
        <v>9.1982916669999994</v>
      </c>
    </row>
    <row r="271" spans="1:4">
      <c r="A271" s="287" t="s">
        <v>697</v>
      </c>
      <c r="B271" s="287" t="s">
        <v>22</v>
      </c>
      <c r="C271" s="287">
        <v>2016</v>
      </c>
      <c r="D271" s="287">
        <v>9.545216667</v>
      </c>
    </row>
    <row r="272" spans="1:4">
      <c r="A272" s="287" t="s">
        <v>697</v>
      </c>
      <c r="B272" s="287" t="s">
        <v>22</v>
      </c>
      <c r="C272" s="287">
        <v>2017</v>
      </c>
      <c r="D272" s="287">
        <v>9.6755583329999997</v>
      </c>
    </row>
    <row r="273" spans="1:4">
      <c r="A273" s="287" t="s">
        <v>697</v>
      </c>
      <c r="B273" s="287" t="s">
        <v>22</v>
      </c>
      <c r="C273" s="287">
        <v>2018</v>
      </c>
      <c r="D273" s="287">
        <v>9.9664750000000009</v>
      </c>
    </row>
    <row r="274" spans="1:4">
      <c r="A274" s="287" t="s">
        <v>697</v>
      </c>
      <c r="B274" s="287" t="s">
        <v>22</v>
      </c>
      <c r="C274" s="287">
        <v>2019</v>
      </c>
      <c r="D274" s="287">
        <v>10.88756667</v>
      </c>
    </row>
    <row r="275" spans="1:4">
      <c r="A275" s="287" t="s">
        <v>697</v>
      </c>
      <c r="B275" s="287" t="s">
        <v>22</v>
      </c>
      <c r="C275" s="287">
        <v>2020</v>
      </c>
      <c r="D275" s="287">
        <v>16.669116670000001</v>
      </c>
    </row>
    <row r="276" spans="1:4">
      <c r="A276" s="287" t="s">
        <v>697</v>
      </c>
      <c r="B276" s="287" t="s">
        <v>22</v>
      </c>
      <c r="C276" s="287">
        <v>2021</v>
      </c>
      <c r="D276" s="287">
        <v>13.809900000000001</v>
      </c>
    </row>
    <row r="277" spans="1:4">
      <c r="A277" s="287" t="s">
        <v>697</v>
      </c>
      <c r="B277" s="287" t="s">
        <v>22</v>
      </c>
      <c r="C277" s="287">
        <v>2022</v>
      </c>
      <c r="D277" s="287">
        <v>11.2179</v>
      </c>
    </row>
    <row r="278" spans="1:4">
      <c r="A278" s="287" t="s">
        <v>697</v>
      </c>
      <c r="B278" s="287" t="s">
        <v>22</v>
      </c>
      <c r="C278" s="287">
        <v>2023</v>
      </c>
      <c r="D278" s="287">
        <v>10.16558519</v>
      </c>
    </row>
    <row r="279" spans="1:4">
      <c r="A279" s="287" t="s">
        <v>697</v>
      </c>
      <c r="B279" s="287" t="s">
        <v>22</v>
      </c>
      <c r="C279" s="287">
        <v>2024</v>
      </c>
      <c r="D279" s="287">
        <v>10.164814610000001</v>
      </c>
    </row>
    <row r="280" spans="1:4">
      <c r="A280" s="287" t="s">
        <v>697</v>
      </c>
      <c r="B280" s="287" t="s">
        <v>23</v>
      </c>
      <c r="C280" s="287">
        <v>1991</v>
      </c>
      <c r="D280" s="287">
        <v>5.37</v>
      </c>
    </row>
    <row r="281" spans="1:4">
      <c r="A281" s="287" t="s">
        <v>697</v>
      </c>
      <c r="B281" s="287" t="s">
        <v>23</v>
      </c>
      <c r="C281" s="287">
        <v>1992</v>
      </c>
      <c r="D281" s="287">
        <v>3.93</v>
      </c>
    </row>
    <row r="282" spans="1:4">
      <c r="A282" s="287" t="s">
        <v>697</v>
      </c>
      <c r="B282" s="287" t="s">
        <v>23</v>
      </c>
      <c r="C282" s="287">
        <v>1993</v>
      </c>
      <c r="D282" s="287">
        <v>3.95</v>
      </c>
    </row>
    <row r="283" spans="1:4">
      <c r="A283" s="287" t="s">
        <v>697</v>
      </c>
      <c r="B283" s="287" t="s">
        <v>23</v>
      </c>
      <c r="C283" s="287">
        <v>1994</v>
      </c>
      <c r="D283" s="287">
        <v>4.05</v>
      </c>
    </row>
    <row r="284" spans="1:4">
      <c r="A284" s="287" t="s">
        <v>697</v>
      </c>
      <c r="B284" s="287" t="s">
        <v>23</v>
      </c>
      <c r="C284" s="287">
        <v>1995</v>
      </c>
      <c r="D284" s="287">
        <v>5.18</v>
      </c>
    </row>
    <row r="285" spans="1:4">
      <c r="A285" s="287" t="s">
        <v>697</v>
      </c>
      <c r="B285" s="287" t="s">
        <v>23</v>
      </c>
      <c r="C285" s="287">
        <v>1996</v>
      </c>
      <c r="D285" s="287">
        <v>6.16</v>
      </c>
    </row>
    <row r="286" spans="1:4">
      <c r="A286" s="287" t="s">
        <v>697</v>
      </c>
      <c r="B286" s="287" t="s">
        <v>23</v>
      </c>
      <c r="C286" s="287">
        <v>1997</v>
      </c>
      <c r="D286" s="287">
        <v>5.68</v>
      </c>
    </row>
    <row r="287" spans="1:4">
      <c r="A287" s="287" t="s">
        <v>697</v>
      </c>
      <c r="B287" s="287" t="s">
        <v>23</v>
      </c>
      <c r="C287" s="287">
        <v>1998</v>
      </c>
      <c r="D287" s="287">
        <v>5.33</v>
      </c>
    </row>
    <row r="288" spans="1:4">
      <c r="A288" s="287" t="s">
        <v>697</v>
      </c>
      <c r="B288" s="287" t="s">
        <v>23</v>
      </c>
      <c r="C288" s="287">
        <v>1999</v>
      </c>
      <c r="D288" s="287">
        <v>5.9</v>
      </c>
    </row>
    <row r="289" spans="1:4">
      <c r="A289" s="287" t="s">
        <v>697</v>
      </c>
      <c r="B289" s="287" t="s">
        <v>23</v>
      </c>
      <c r="C289" s="287">
        <v>2000</v>
      </c>
      <c r="D289" s="287">
        <v>5.08</v>
      </c>
    </row>
    <row r="290" spans="1:4">
      <c r="A290" s="287" t="s">
        <v>697</v>
      </c>
      <c r="B290" s="287" t="s">
        <v>23</v>
      </c>
      <c r="C290" s="287">
        <v>2001</v>
      </c>
      <c r="D290" s="287">
        <v>6.0510000000000002</v>
      </c>
    </row>
    <row r="291" spans="1:4">
      <c r="A291" s="287" t="s">
        <v>697</v>
      </c>
      <c r="B291" s="287" t="s">
        <v>23</v>
      </c>
      <c r="C291" s="287">
        <v>2002</v>
      </c>
      <c r="D291" s="287">
        <v>6.3959999999999999</v>
      </c>
    </row>
    <row r="292" spans="1:4">
      <c r="A292" s="287" t="s">
        <v>697</v>
      </c>
      <c r="B292" s="287" t="s">
        <v>23</v>
      </c>
      <c r="C292" s="287">
        <v>2003</v>
      </c>
      <c r="D292" s="287">
        <v>6.6539999999999999</v>
      </c>
    </row>
    <row r="293" spans="1:4">
      <c r="A293" s="287" t="s">
        <v>697</v>
      </c>
      <c r="B293" s="287" t="s">
        <v>23</v>
      </c>
      <c r="C293" s="287">
        <v>2004</v>
      </c>
      <c r="D293" s="287">
        <v>6.4450000000000003</v>
      </c>
    </row>
    <row r="294" spans="1:4">
      <c r="A294" s="287" t="s">
        <v>697</v>
      </c>
      <c r="B294" s="287" t="s">
        <v>23</v>
      </c>
      <c r="C294" s="287">
        <v>2005</v>
      </c>
      <c r="D294" s="287">
        <v>6.7489999999999997</v>
      </c>
    </row>
    <row r="295" spans="1:4">
      <c r="A295" s="287" t="s">
        <v>697</v>
      </c>
      <c r="B295" s="287" t="s">
        <v>23</v>
      </c>
      <c r="C295" s="287">
        <v>2006</v>
      </c>
      <c r="D295" s="287">
        <v>5.9260000000000002</v>
      </c>
    </row>
    <row r="296" spans="1:4">
      <c r="A296" s="287" t="s">
        <v>697</v>
      </c>
      <c r="B296" s="287" t="s">
        <v>23</v>
      </c>
      <c r="C296" s="287">
        <v>2007</v>
      </c>
      <c r="D296" s="287">
        <v>4.5570000000000004</v>
      </c>
    </row>
    <row r="297" spans="1:4">
      <c r="A297" s="287" t="s">
        <v>697</v>
      </c>
      <c r="B297" s="287" t="s">
        <v>23</v>
      </c>
      <c r="C297" s="287">
        <v>2008</v>
      </c>
      <c r="D297" s="287">
        <v>4.9340000000000002</v>
      </c>
    </row>
    <row r="298" spans="1:4">
      <c r="A298" s="287" t="s">
        <v>697</v>
      </c>
      <c r="B298" s="287" t="s">
        <v>23</v>
      </c>
      <c r="C298" s="287">
        <v>2009</v>
      </c>
      <c r="D298" s="287">
        <v>7.8239999999999998</v>
      </c>
    </row>
    <row r="299" spans="1:4">
      <c r="A299" s="287" t="s">
        <v>697</v>
      </c>
      <c r="B299" s="287" t="s">
        <v>23</v>
      </c>
      <c r="C299" s="287">
        <v>2010</v>
      </c>
      <c r="D299" s="287">
        <v>7.1710000000000003</v>
      </c>
    </row>
    <row r="300" spans="1:4">
      <c r="A300" s="287" t="s">
        <v>697</v>
      </c>
      <c r="B300" s="287" t="s">
        <v>23</v>
      </c>
      <c r="C300" s="287">
        <v>2011</v>
      </c>
      <c r="D300" s="287">
        <v>10.175213100000001</v>
      </c>
    </row>
    <row r="301" spans="1:4">
      <c r="A301" s="287" t="s">
        <v>697</v>
      </c>
      <c r="B301" s="287" t="s">
        <v>23</v>
      </c>
      <c r="C301" s="287">
        <v>2012</v>
      </c>
      <c r="D301" s="287">
        <v>10.18784943</v>
      </c>
    </row>
    <row r="302" spans="1:4">
      <c r="A302" s="287" t="s">
        <v>697</v>
      </c>
      <c r="B302" s="287" t="s">
        <v>23</v>
      </c>
      <c r="C302" s="287">
        <v>2013</v>
      </c>
      <c r="D302" s="287">
        <v>9.5951994930000009</v>
      </c>
    </row>
    <row r="303" spans="1:4">
      <c r="A303" s="287" t="s">
        <v>697</v>
      </c>
      <c r="B303" s="287" t="s">
        <v>23</v>
      </c>
      <c r="C303" s="287">
        <v>2014</v>
      </c>
      <c r="D303" s="287">
        <v>9.4829607199999995</v>
      </c>
    </row>
    <row r="304" spans="1:4">
      <c r="A304" s="287" t="s">
        <v>697</v>
      </c>
      <c r="B304" s="287" t="s">
        <v>23</v>
      </c>
      <c r="C304" s="287">
        <v>2015</v>
      </c>
      <c r="D304" s="287">
        <v>9.6500325969999992</v>
      </c>
    </row>
    <row r="305" spans="1:4">
      <c r="A305" s="287" t="s">
        <v>697</v>
      </c>
      <c r="B305" s="287" t="s">
        <v>23</v>
      </c>
      <c r="C305" s="287">
        <v>2016</v>
      </c>
      <c r="D305" s="287">
        <v>9.4846060780000006</v>
      </c>
    </row>
    <row r="306" spans="1:4">
      <c r="A306" s="287" t="s">
        <v>697</v>
      </c>
      <c r="B306" s="287" t="s">
        <v>23</v>
      </c>
      <c r="C306" s="287">
        <v>2017</v>
      </c>
      <c r="D306" s="287">
        <v>9.2072401280000005</v>
      </c>
    </row>
    <row r="307" spans="1:4">
      <c r="A307" s="287" t="s">
        <v>697</v>
      </c>
      <c r="B307" s="287" t="s">
        <v>23</v>
      </c>
      <c r="C307" s="287">
        <v>2018</v>
      </c>
      <c r="D307" s="287">
        <v>9.8994318979999996</v>
      </c>
    </row>
    <row r="308" spans="1:4">
      <c r="A308" s="287" t="s">
        <v>697</v>
      </c>
      <c r="B308" s="287" t="s">
        <v>23</v>
      </c>
      <c r="C308" s="287">
        <v>2019</v>
      </c>
      <c r="D308" s="287">
        <v>11.77959162</v>
      </c>
    </row>
    <row r="309" spans="1:4">
      <c r="A309" s="287" t="s">
        <v>697</v>
      </c>
      <c r="B309" s="287" t="s">
        <v>23</v>
      </c>
      <c r="C309" s="287">
        <v>2020</v>
      </c>
      <c r="D309" s="287">
        <v>19.125756970000001</v>
      </c>
    </row>
    <row r="310" spans="1:4">
      <c r="A310" s="287" t="s">
        <v>697</v>
      </c>
      <c r="B310" s="287" t="s">
        <v>23</v>
      </c>
      <c r="C310" s="287">
        <v>2021</v>
      </c>
      <c r="D310" s="287">
        <v>16.795326079999999</v>
      </c>
    </row>
    <row r="311" spans="1:4">
      <c r="A311" s="287" t="s">
        <v>697</v>
      </c>
      <c r="B311" s="287" t="s">
        <v>23</v>
      </c>
      <c r="C311" s="287">
        <v>2022</v>
      </c>
      <c r="D311" s="287">
        <v>12.26679283</v>
      </c>
    </row>
    <row r="312" spans="1:4">
      <c r="A312" s="287" t="s">
        <v>697</v>
      </c>
      <c r="B312" s="287" t="s">
        <v>23</v>
      </c>
      <c r="C312" s="287">
        <v>2023</v>
      </c>
      <c r="D312" s="287">
        <v>9.2780463550000007</v>
      </c>
    </row>
    <row r="313" spans="1:4">
      <c r="A313" s="287" t="s">
        <v>697</v>
      </c>
      <c r="B313" s="287" t="s">
        <v>23</v>
      </c>
      <c r="C313" s="287">
        <v>2024</v>
      </c>
      <c r="D313" s="287">
        <v>7.5673108979999997</v>
      </c>
    </row>
    <row r="314" spans="1:4">
      <c r="A314" s="287" t="s">
        <v>697</v>
      </c>
      <c r="B314" s="287" t="s">
        <v>36</v>
      </c>
      <c r="C314" s="287">
        <v>1991</v>
      </c>
      <c r="D314" s="287">
        <v>6.8630000000000004</v>
      </c>
    </row>
    <row r="315" spans="1:4">
      <c r="A315" s="287" t="s">
        <v>697</v>
      </c>
      <c r="B315" s="287" t="s">
        <v>36</v>
      </c>
      <c r="C315" s="287">
        <v>1992</v>
      </c>
      <c r="D315" s="287">
        <v>6.6689999999999996</v>
      </c>
    </row>
    <row r="316" spans="1:4">
      <c r="A316" s="287" t="s">
        <v>697</v>
      </c>
      <c r="B316" s="287" t="s">
        <v>36</v>
      </c>
      <c r="C316" s="287">
        <v>1993</v>
      </c>
      <c r="D316" s="287">
        <v>6.3220000000000001</v>
      </c>
    </row>
    <row r="317" spans="1:4">
      <c r="A317" s="287" t="s">
        <v>697</v>
      </c>
      <c r="B317" s="287" t="s">
        <v>36</v>
      </c>
      <c r="C317" s="287">
        <v>1994</v>
      </c>
      <c r="D317" s="287">
        <v>6.2850000000000001</v>
      </c>
    </row>
    <row r="318" spans="1:4">
      <c r="A318" s="287" t="s">
        <v>697</v>
      </c>
      <c r="B318" s="287" t="s">
        <v>36</v>
      </c>
      <c r="C318" s="287">
        <v>1995</v>
      </c>
      <c r="D318" s="287">
        <v>6.4390000000000001</v>
      </c>
    </row>
    <row r="319" spans="1:4">
      <c r="A319" s="287" t="s">
        <v>697</v>
      </c>
      <c r="B319" s="287" t="s">
        <v>36</v>
      </c>
      <c r="C319" s="287">
        <v>1996</v>
      </c>
      <c r="D319" s="287">
        <v>6.4850000000000003</v>
      </c>
    </row>
    <row r="320" spans="1:4">
      <c r="A320" s="287" t="s">
        <v>697</v>
      </c>
      <c r="B320" s="287" t="s">
        <v>36</v>
      </c>
      <c r="C320" s="287">
        <v>1997</v>
      </c>
      <c r="D320" s="287">
        <v>6.3230000000000004</v>
      </c>
    </row>
    <row r="321" spans="1:4">
      <c r="A321" s="287" t="s">
        <v>697</v>
      </c>
      <c r="B321" s="287" t="s">
        <v>36</v>
      </c>
      <c r="C321" s="287">
        <v>1998</v>
      </c>
      <c r="D321" s="287">
        <v>6.3040000000000003</v>
      </c>
    </row>
    <row r="322" spans="1:4">
      <c r="A322" s="287" t="s">
        <v>697</v>
      </c>
      <c r="B322" s="287" t="s">
        <v>36</v>
      </c>
      <c r="C322" s="287">
        <v>1999</v>
      </c>
      <c r="D322" s="287">
        <v>6.3120000000000003</v>
      </c>
    </row>
    <row r="323" spans="1:4">
      <c r="A323" s="287" t="s">
        <v>697</v>
      </c>
      <c r="B323" s="287" t="s">
        <v>36</v>
      </c>
      <c r="C323" s="287">
        <v>2000</v>
      </c>
      <c r="D323" s="287">
        <v>6.9168237680000004</v>
      </c>
    </row>
    <row r="324" spans="1:4">
      <c r="A324" s="287" t="s">
        <v>697</v>
      </c>
      <c r="B324" s="287" t="s">
        <v>36</v>
      </c>
      <c r="C324" s="287">
        <v>2001</v>
      </c>
      <c r="D324" s="287">
        <v>7.7384289070000003</v>
      </c>
    </row>
    <row r="325" spans="1:4">
      <c r="A325" s="287" t="s">
        <v>697</v>
      </c>
      <c r="B325" s="287" t="s">
        <v>36</v>
      </c>
      <c r="C325" s="287">
        <v>2002</v>
      </c>
      <c r="D325" s="287">
        <v>6.6266007480000004</v>
      </c>
    </row>
    <row r="326" spans="1:4">
      <c r="A326" s="287" t="s">
        <v>697</v>
      </c>
      <c r="B326" s="287" t="s">
        <v>36</v>
      </c>
      <c r="C326" s="287">
        <v>2003</v>
      </c>
      <c r="D326" s="287">
        <v>7.3641092800000001</v>
      </c>
    </row>
    <row r="327" spans="1:4">
      <c r="A327" s="287" t="s">
        <v>697</v>
      </c>
      <c r="B327" s="287" t="s">
        <v>36</v>
      </c>
      <c r="C327" s="287">
        <v>2004</v>
      </c>
      <c r="D327" s="287">
        <v>6.6210294530000002</v>
      </c>
    </row>
    <row r="328" spans="1:4">
      <c r="A328" s="287" t="s">
        <v>697</v>
      </c>
      <c r="B328" s="287" t="s">
        <v>36</v>
      </c>
      <c r="C328" s="287">
        <v>2005</v>
      </c>
      <c r="D328" s="287">
        <v>6.6727647729999999</v>
      </c>
    </row>
    <row r="329" spans="1:4">
      <c r="A329" s="287" t="s">
        <v>697</v>
      </c>
      <c r="B329" s="287" t="s">
        <v>36</v>
      </c>
      <c r="C329" s="287">
        <v>2006</v>
      </c>
      <c r="D329" s="287">
        <v>5.3233542140000001</v>
      </c>
    </row>
    <row r="330" spans="1:4">
      <c r="A330" s="287" t="s">
        <v>697</v>
      </c>
      <c r="B330" s="287" t="s">
        <v>36</v>
      </c>
      <c r="C330" s="287">
        <v>2007</v>
      </c>
      <c r="D330" s="287">
        <v>4.9653392780000001</v>
      </c>
    </row>
    <row r="331" spans="1:4">
      <c r="A331" s="287" t="s">
        <v>697</v>
      </c>
      <c r="B331" s="287" t="s">
        <v>36</v>
      </c>
      <c r="C331" s="287">
        <v>2008</v>
      </c>
      <c r="D331" s="287">
        <v>4.7578318739999998</v>
      </c>
    </row>
    <row r="332" spans="1:4">
      <c r="A332" s="287" t="s">
        <v>697</v>
      </c>
      <c r="B332" s="287" t="s">
        <v>36</v>
      </c>
      <c r="C332" s="287">
        <v>2009</v>
      </c>
      <c r="D332" s="287">
        <v>5.8265094929999997</v>
      </c>
    </row>
    <row r="333" spans="1:4">
      <c r="A333" s="287" t="s">
        <v>697</v>
      </c>
      <c r="B333" s="287" t="s">
        <v>36</v>
      </c>
      <c r="C333" s="287">
        <v>2010</v>
      </c>
      <c r="D333" s="287">
        <v>5.1410616080000002</v>
      </c>
    </row>
    <row r="334" spans="1:4">
      <c r="A334" s="287" t="s">
        <v>697</v>
      </c>
      <c r="B334" s="287" t="s">
        <v>36</v>
      </c>
      <c r="C334" s="287">
        <v>2011</v>
      </c>
      <c r="D334" s="287">
        <v>6.229432879</v>
      </c>
    </row>
    <row r="335" spans="1:4">
      <c r="A335" s="287" t="s">
        <v>697</v>
      </c>
      <c r="B335" s="287" t="s">
        <v>36</v>
      </c>
      <c r="C335" s="287">
        <v>2012</v>
      </c>
      <c r="D335" s="287">
        <v>7.2049184789999998</v>
      </c>
    </row>
    <row r="336" spans="1:4">
      <c r="A336" s="287" t="s">
        <v>697</v>
      </c>
      <c r="B336" s="287" t="s">
        <v>36</v>
      </c>
      <c r="C336" s="287">
        <v>2013</v>
      </c>
      <c r="D336" s="287">
        <v>7.3420628600000004</v>
      </c>
    </row>
    <row r="337" spans="1:4">
      <c r="A337" s="287" t="s">
        <v>697</v>
      </c>
      <c r="B337" s="287" t="s">
        <v>36</v>
      </c>
      <c r="C337" s="287">
        <v>2014</v>
      </c>
      <c r="D337" s="287">
        <v>8.2616858349999998</v>
      </c>
    </row>
    <row r="338" spans="1:4">
      <c r="A338" s="287" t="s">
        <v>697</v>
      </c>
      <c r="B338" s="287" t="s">
        <v>36</v>
      </c>
      <c r="C338" s="287">
        <v>2015</v>
      </c>
      <c r="D338" s="287">
        <v>7.328000318</v>
      </c>
    </row>
    <row r="339" spans="1:4">
      <c r="A339" s="287" t="s">
        <v>697</v>
      </c>
      <c r="B339" s="287" t="s">
        <v>36</v>
      </c>
      <c r="C339" s="287">
        <v>2016</v>
      </c>
      <c r="D339" s="287">
        <v>7.0800741909999996</v>
      </c>
    </row>
    <row r="340" spans="1:4">
      <c r="A340" s="287" t="s">
        <v>697</v>
      </c>
      <c r="B340" s="287" t="s">
        <v>36</v>
      </c>
      <c r="C340" s="287">
        <v>2017</v>
      </c>
      <c r="D340" s="287">
        <v>5.5087961510000003</v>
      </c>
    </row>
    <row r="341" spans="1:4">
      <c r="A341" s="287" t="s">
        <v>697</v>
      </c>
      <c r="B341" s="287" t="s">
        <v>36</v>
      </c>
      <c r="C341" s="287">
        <v>2018</v>
      </c>
      <c r="D341" s="287">
        <v>5.6556809369999996</v>
      </c>
    </row>
    <row r="342" spans="1:4">
      <c r="A342" s="287" t="s">
        <v>697</v>
      </c>
      <c r="B342" s="287" t="s">
        <v>36</v>
      </c>
      <c r="C342" s="287">
        <v>2019</v>
      </c>
      <c r="D342" s="287">
        <v>6.1670073910000003</v>
      </c>
    </row>
    <row r="343" spans="1:4">
      <c r="A343" s="287" t="s">
        <v>697</v>
      </c>
      <c r="B343" s="287" t="s">
        <v>36</v>
      </c>
      <c r="C343" s="287">
        <v>2020</v>
      </c>
      <c r="D343" s="287">
        <v>5.8289621790000004</v>
      </c>
    </row>
    <row r="344" spans="1:4">
      <c r="A344" s="287" t="s">
        <v>697</v>
      </c>
      <c r="B344" s="287" t="s">
        <v>36</v>
      </c>
      <c r="C344" s="287">
        <v>2021</v>
      </c>
      <c r="D344" s="287">
        <v>7.3839411339999996</v>
      </c>
    </row>
    <row r="345" spans="1:4">
      <c r="A345" s="287" t="s">
        <v>697</v>
      </c>
      <c r="B345" s="287" t="s">
        <v>36</v>
      </c>
      <c r="C345" s="287">
        <v>2022</v>
      </c>
      <c r="D345" s="287">
        <v>5.2931968380000001</v>
      </c>
    </row>
    <row r="346" spans="1:4">
      <c r="A346" s="287" t="s">
        <v>697</v>
      </c>
      <c r="B346" s="287" t="s">
        <v>36</v>
      </c>
      <c r="C346" s="287">
        <v>2023</v>
      </c>
      <c r="D346" s="287">
        <v>5.3053103970000004</v>
      </c>
    </row>
    <row r="347" spans="1:4">
      <c r="A347" s="287" t="s">
        <v>697</v>
      </c>
      <c r="B347" s="287" t="s">
        <v>36</v>
      </c>
      <c r="C347" s="287">
        <v>2024</v>
      </c>
      <c r="D347" s="287">
        <v>5.1356208399999996</v>
      </c>
    </row>
    <row r="348" spans="1:4">
      <c r="A348" s="287" t="s">
        <v>697</v>
      </c>
      <c r="B348" s="287" t="s">
        <v>24</v>
      </c>
      <c r="C348" s="287">
        <v>1991</v>
      </c>
      <c r="D348" s="287">
        <v>4.3710000000000004</v>
      </c>
    </row>
    <row r="349" spans="1:4">
      <c r="A349" s="287" t="s">
        <v>697</v>
      </c>
      <c r="B349" s="287" t="s">
        <v>24</v>
      </c>
      <c r="C349" s="287">
        <v>1992</v>
      </c>
      <c r="D349" s="287">
        <v>4.3330000000000002</v>
      </c>
    </row>
    <row r="350" spans="1:4">
      <c r="A350" s="287" t="s">
        <v>697</v>
      </c>
      <c r="B350" s="287" t="s">
        <v>24</v>
      </c>
      <c r="C350" s="287">
        <v>1993</v>
      </c>
      <c r="D350" s="287">
        <v>4.4029999999999996</v>
      </c>
    </row>
    <row r="351" spans="1:4">
      <c r="A351" s="287" t="s">
        <v>697</v>
      </c>
      <c r="B351" s="287" t="s">
        <v>24</v>
      </c>
      <c r="C351" s="287">
        <v>1994</v>
      </c>
      <c r="D351" s="287">
        <v>4.4089999999999998</v>
      </c>
    </row>
    <row r="352" spans="1:4">
      <c r="A352" s="287" t="s">
        <v>697</v>
      </c>
      <c r="B352" s="287" t="s">
        <v>24</v>
      </c>
      <c r="C352" s="287">
        <v>1995</v>
      </c>
      <c r="D352" s="287">
        <v>4.4080000000000004</v>
      </c>
    </row>
    <row r="353" spans="1:4">
      <c r="A353" s="287" t="s">
        <v>697</v>
      </c>
      <c r="B353" s="287" t="s">
        <v>24</v>
      </c>
      <c r="C353" s="287">
        <v>1996</v>
      </c>
      <c r="D353" s="287">
        <v>4.4219999999999997</v>
      </c>
    </row>
    <row r="354" spans="1:4">
      <c r="A354" s="287" t="s">
        <v>697</v>
      </c>
      <c r="B354" s="287" t="s">
        <v>24</v>
      </c>
      <c r="C354" s="287">
        <v>1997</v>
      </c>
      <c r="D354" s="287">
        <v>4.4240000000000004</v>
      </c>
    </row>
    <row r="355" spans="1:4">
      <c r="A355" s="287" t="s">
        <v>697</v>
      </c>
      <c r="B355" s="287" t="s">
        <v>24</v>
      </c>
      <c r="C355" s="287">
        <v>1998</v>
      </c>
      <c r="D355" s="287">
        <v>6.96</v>
      </c>
    </row>
    <row r="356" spans="1:4">
      <c r="A356" s="287" t="s">
        <v>697</v>
      </c>
      <c r="B356" s="287" t="s">
        <v>24</v>
      </c>
      <c r="C356" s="287">
        <v>1999</v>
      </c>
      <c r="D356" s="287">
        <v>10.891666669999999</v>
      </c>
    </row>
    <row r="357" spans="1:4">
      <c r="A357" s="287" t="s">
        <v>697</v>
      </c>
      <c r="B357" s="287" t="s">
        <v>24</v>
      </c>
      <c r="C357" s="287">
        <v>2000</v>
      </c>
      <c r="D357" s="287">
        <v>9.7416666670000005</v>
      </c>
    </row>
    <row r="358" spans="1:4">
      <c r="A358" s="287" t="s">
        <v>697</v>
      </c>
      <c r="B358" s="287" t="s">
        <v>24</v>
      </c>
      <c r="C358" s="287">
        <v>2001</v>
      </c>
      <c r="D358" s="287">
        <v>7.9249999999999998</v>
      </c>
    </row>
    <row r="359" spans="1:4">
      <c r="A359" s="287" t="s">
        <v>697</v>
      </c>
      <c r="B359" s="287" t="s">
        <v>24</v>
      </c>
      <c r="C359" s="287">
        <v>2002</v>
      </c>
      <c r="D359" s="287">
        <v>6.38</v>
      </c>
    </row>
    <row r="360" spans="1:4">
      <c r="A360" s="287" t="s">
        <v>697</v>
      </c>
      <c r="B360" s="287" t="s">
        <v>24</v>
      </c>
      <c r="C360" s="287">
        <v>2003</v>
      </c>
      <c r="D360" s="287">
        <v>6.5125000000000002</v>
      </c>
    </row>
    <row r="361" spans="1:4">
      <c r="A361" s="287" t="s">
        <v>697</v>
      </c>
      <c r="B361" s="287" t="s">
        <v>24</v>
      </c>
      <c r="C361" s="287">
        <v>2004</v>
      </c>
      <c r="D361" s="287">
        <v>7.5099823130000001</v>
      </c>
    </row>
    <row r="362" spans="1:4">
      <c r="A362" s="287" t="s">
        <v>697</v>
      </c>
      <c r="B362" s="287" t="s">
        <v>24</v>
      </c>
      <c r="C362" s="287">
        <v>2005</v>
      </c>
      <c r="D362" s="287">
        <v>6.9154492100000002</v>
      </c>
    </row>
    <row r="363" spans="1:4">
      <c r="A363" s="287" t="s">
        <v>697</v>
      </c>
      <c r="B363" s="287" t="s">
        <v>24</v>
      </c>
      <c r="C363" s="287">
        <v>2006</v>
      </c>
      <c r="D363" s="287">
        <v>5.7873192549999999</v>
      </c>
    </row>
    <row r="364" spans="1:4">
      <c r="A364" s="287" t="s">
        <v>697</v>
      </c>
      <c r="B364" s="287" t="s">
        <v>24</v>
      </c>
      <c r="C364" s="287">
        <v>2007</v>
      </c>
      <c r="D364" s="287">
        <v>5.4737192769999998</v>
      </c>
    </row>
    <row r="365" spans="1:4">
      <c r="A365" s="287" t="s">
        <v>697</v>
      </c>
      <c r="B365" s="287" t="s">
        <v>24</v>
      </c>
      <c r="C365" s="287">
        <v>2008</v>
      </c>
      <c r="D365" s="287">
        <v>4.6138944329999996</v>
      </c>
    </row>
    <row r="366" spans="1:4">
      <c r="A366" s="287" t="s">
        <v>697</v>
      </c>
      <c r="B366" s="287" t="s">
        <v>24</v>
      </c>
      <c r="C366" s="287">
        <v>2009</v>
      </c>
      <c r="D366" s="287">
        <v>6.3360762319999999</v>
      </c>
    </row>
    <row r="367" spans="1:4">
      <c r="A367" s="287" t="s">
        <v>697</v>
      </c>
      <c r="B367" s="287" t="s">
        <v>24</v>
      </c>
      <c r="C367" s="287">
        <v>2010</v>
      </c>
      <c r="D367" s="287">
        <v>5.3642572319999999</v>
      </c>
    </row>
    <row r="368" spans="1:4">
      <c r="A368" s="287" t="s">
        <v>697</v>
      </c>
      <c r="B368" s="287" t="s">
        <v>24</v>
      </c>
      <c r="C368" s="287">
        <v>2011</v>
      </c>
      <c r="D368" s="287">
        <v>4.328701208</v>
      </c>
    </row>
    <row r="369" spans="1:4">
      <c r="A369" s="287" t="s">
        <v>697</v>
      </c>
      <c r="B369" s="287" t="s">
        <v>24</v>
      </c>
      <c r="C369" s="287">
        <v>2012</v>
      </c>
      <c r="D369" s="287">
        <v>3.1986470480000002</v>
      </c>
    </row>
    <row r="370" spans="1:4">
      <c r="A370" s="287" t="s">
        <v>697</v>
      </c>
      <c r="B370" s="287" t="s">
        <v>24</v>
      </c>
      <c r="C370" s="287">
        <v>2013</v>
      </c>
      <c r="D370" s="287">
        <v>3.0386830370000002</v>
      </c>
    </row>
    <row r="371" spans="1:4">
      <c r="A371" s="287" t="s">
        <v>697</v>
      </c>
      <c r="B371" s="287" t="s">
        <v>24</v>
      </c>
      <c r="C371" s="287">
        <v>2014</v>
      </c>
      <c r="D371" s="287">
        <v>3.4267109809999998</v>
      </c>
    </row>
    <row r="372" spans="1:4">
      <c r="A372" s="287" t="s">
        <v>697</v>
      </c>
      <c r="B372" s="287" t="s">
        <v>24</v>
      </c>
      <c r="C372" s="287">
        <v>2015</v>
      </c>
      <c r="D372" s="287">
        <v>3.5752461040000001</v>
      </c>
    </row>
    <row r="373" spans="1:4">
      <c r="A373" s="287" t="s">
        <v>697</v>
      </c>
      <c r="B373" s="287" t="s">
        <v>24</v>
      </c>
      <c r="C373" s="287">
        <v>2016</v>
      </c>
      <c r="D373" s="287">
        <v>4.5420490710000001</v>
      </c>
    </row>
    <row r="374" spans="1:4">
      <c r="A374" s="287" t="s">
        <v>697</v>
      </c>
      <c r="B374" s="287" t="s">
        <v>24</v>
      </c>
      <c r="C374" s="287">
        <v>2017</v>
      </c>
      <c r="D374" s="287">
        <v>3.7966765009999999</v>
      </c>
    </row>
    <row r="375" spans="1:4">
      <c r="A375" s="287" t="s">
        <v>697</v>
      </c>
      <c r="B375" s="287" t="s">
        <v>24</v>
      </c>
      <c r="C375" s="287">
        <v>2018</v>
      </c>
      <c r="D375" s="287">
        <v>3.5017168660000002</v>
      </c>
    </row>
    <row r="376" spans="1:4">
      <c r="A376" s="287" t="s">
        <v>697</v>
      </c>
      <c r="B376" s="287" t="s">
        <v>24</v>
      </c>
      <c r="C376" s="287">
        <v>2019</v>
      </c>
      <c r="D376" s="287">
        <v>3.7693401010000001</v>
      </c>
    </row>
    <row r="377" spans="1:4">
      <c r="A377" s="287" t="s">
        <v>697</v>
      </c>
      <c r="B377" s="287" t="s">
        <v>24</v>
      </c>
      <c r="C377" s="287">
        <v>2020</v>
      </c>
      <c r="D377" s="287">
        <v>4.8237147409999999</v>
      </c>
    </row>
    <row r="378" spans="1:4">
      <c r="A378" s="287" t="s">
        <v>697</v>
      </c>
      <c r="B378" s="287" t="s">
        <v>24</v>
      </c>
      <c r="C378" s="287">
        <v>2021</v>
      </c>
      <c r="D378" s="287">
        <v>4.4562728180000004</v>
      </c>
    </row>
    <row r="379" spans="1:4">
      <c r="A379" s="287" t="s">
        <v>697</v>
      </c>
      <c r="B379" s="287" t="s">
        <v>24</v>
      </c>
      <c r="C379" s="287">
        <v>2022</v>
      </c>
      <c r="D379" s="287">
        <v>3.6763981010000002</v>
      </c>
    </row>
    <row r="380" spans="1:4">
      <c r="A380" s="287" t="s">
        <v>697</v>
      </c>
      <c r="B380" s="287" t="s">
        <v>24</v>
      </c>
      <c r="C380" s="287">
        <v>2023</v>
      </c>
      <c r="D380" s="287">
        <v>3.283620183</v>
      </c>
    </row>
    <row r="381" spans="1:4">
      <c r="A381" s="287" t="s">
        <v>697</v>
      </c>
      <c r="B381" s="287" t="s">
        <v>24</v>
      </c>
      <c r="C381" s="287">
        <v>2024</v>
      </c>
      <c r="D381" s="287">
        <v>3.344872456</v>
      </c>
    </row>
    <row r="382" spans="1:4">
      <c r="A382" s="287" t="s">
        <v>697</v>
      </c>
      <c r="B382" s="287" t="s">
        <v>24</v>
      </c>
      <c r="C382" s="287">
        <v>2025</v>
      </c>
      <c r="D382" s="287">
        <v>3.0611000480000001</v>
      </c>
    </row>
    <row r="383" spans="1:4">
      <c r="A383" s="287" t="s">
        <v>697</v>
      </c>
      <c r="B383" s="287" t="s">
        <v>25</v>
      </c>
      <c r="C383" s="287">
        <v>1991</v>
      </c>
      <c r="D383" s="287">
        <v>7.53</v>
      </c>
    </row>
    <row r="384" spans="1:4">
      <c r="A384" s="287" t="s">
        <v>697</v>
      </c>
      <c r="B384" s="287" t="s">
        <v>25</v>
      </c>
      <c r="C384" s="287">
        <v>1992</v>
      </c>
      <c r="D384" s="287">
        <v>7.88</v>
      </c>
    </row>
    <row r="385" spans="1:4">
      <c r="A385" s="287" t="s">
        <v>697</v>
      </c>
      <c r="B385" s="287" t="s">
        <v>25</v>
      </c>
      <c r="C385" s="287">
        <v>1993</v>
      </c>
      <c r="D385" s="287">
        <v>9.94</v>
      </c>
    </row>
    <row r="386" spans="1:4">
      <c r="A386" s="287" t="s">
        <v>697</v>
      </c>
      <c r="B386" s="287" t="s">
        <v>25</v>
      </c>
      <c r="C386" s="287">
        <v>1994</v>
      </c>
      <c r="D386" s="287">
        <v>7.68</v>
      </c>
    </row>
    <row r="387" spans="1:4">
      <c r="A387" s="287" t="s">
        <v>697</v>
      </c>
      <c r="B387" s="287" t="s">
        <v>25</v>
      </c>
      <c r="C387" s="287">
        <v>1995</v>
      </c>
      <c r="D387" s="287">
        <v>7.65</v>
      </c>
    </row>
    <row r="388" spans="1:4">
      <c r="A388" s="287" t="s">
        <v>697</v>
      </c>
      <c r="B388" s="287" t="s">
        <v>25</v>
      </c>
      <c r="C388" s="287">
        <v>1996</v>
      </c>
      <c r="D388" s="287">
        <v>7.68</v>
      </c>
    </row>
    <row r="389" spans="1:4">
      <c r="A389" s="287" t="s">
        <v>697</v>
      </c>
      <c r="B389" s="287" t="s">
        <v>25</v>
      </c>
      <c r="C389" s="287">
        <v>1997</v>
      </c>
      <c r="D389" s="287">
        <v>7.98</v>
      </c>
    </row>
    <row r="390" spans="1:4">
      <c r="A390" s="287" t="s">
        <v>697</v>
      </c>
      <c r="B390" s="287" t="s">
        <v>25</v>
      </c>
      <c r="C390" s="287">
        <v>1998</v>
      </c>
      <c r="D390" s="287">
        <v>7.1</v>
      </c>
    </row>
    <row r="391" spans="1:4">
      <c r="A391" s="287" t="s">
        <v>697</v>
      </c>
      <c r="B391" s="287" t="s">
        <v>25</v>
      </c>
      <c r="C391" s="287">
        <v>1999</v>
      </c>
      <c r="D391" s="287">
        <v>7.3</v>
      </c>
    </row>
    <row r="392" spans="1:4">
      <c r="A392" s="287" t="s">
        <v>697</v>
      </c>
      <c r="B392" s="287" t="s">
        <v>25</v>
      </c>
      <c r="C392" s="287">
        <v>2000</v>
      </c>
      <c r="D392" s="287">
        <v>6.96</v>
      </c>
    </row>
    <row r="393" spans="1:4">
      <c r="A393" s="287" t="s">
        <v>697</v>
      </c>
      <c r="B393" s="287" t="s">
        <v>25</v>
      </c>
      <c r="C393" s="287">
        <v>2001</v>
      </c>
      <c r="D393" s="287">
        <v>6.96</v>
      </c>
    </row>
    <row r="394" spans="1:4">
      <c r="A394" s="287" t="s">
        <v>697</v>
      </c>
      <c r="B394" s="287" t="s">
        <v>25</v>
      </c>
      <c r="C394" s="287">
        <v>2002</v>
      </c>
      <c r="D394" s="287">
        <v>6.2</v>
      </c>
    </row>
    <row r="395" spans="1:4">
      <c r="A395" s="287" t="s">
        <v>697</v>
      </c>
      <c r="B395" s="287" t="s">
        <v>25</v>
      </c>
      <c r="C395" s="287">
        <v>2003</v>
      </c>
      <c r="D395" s="287">
        <v>6.9</v>
      </c>
    </row>
    <row r="396" spans="1:4">
      <c r="A396" s="287" t="s">
        <v>697</v>
      </c>
      <c r="B396" s="287" t="s">
        <v>25</v>
      </c>
      <c r="C396" s="287">
        <v>2004</v>
      </c>
      <c r="D396" s="287">
        <v>6.8</v>
      </c>
    </row>
    <row r="397" spans="1:4">
      <c r="A397" s="287" t="s">
        <v>697</v>
      </c>
      <c r="B397" s="287" t="s">
        <v>25</v>
      </c>
      <c r="C397" s="287">
        <v>2005</v>
      </c>
      <c r="D397" s="287">
        <v>7.22</v>
      </c>
    </row>
    <row r="398" spans="1:4">
      <c r="A398" s="287" t="s">
        <v>697</v>
      </c>
      <c r="B398" s="287" t="s">
        <v>25</v>
      </c>
      <c r="C398" s="287">
        <v>2006</v>
      </c>
      <c r="D398" s="287">
        <v>6.57</v>
      </c>
    </row>
    <row r="399" spans="1:4">
      <c r="A399" s="287" t="s">
        <v>697</v>
      </c>
      <c r="B399" s="287" t="s">
        <v>25</v>
      </c>
      <c r="C399" s="287">
        <v>2007</v>
      </c>
      <c r="D399" s="287">
        <v>6.41</v>
      </c>
    </row>
    <row r="400" spans="1:4">
      <c r="A400" s="287" t="s">
        <v>697</v>
      </c>
      <c r="B400" s="287" t="s">
        <v>25</v>
      </c>
      <c r="C400" s="287">
        <v>2008</v>
      </c>
      <c r="D400" s="287">
        <v>5.88</v>
      </c>
    </row>
    <row r="401" spans="1:4">
      <c r="A401" s="287" t="s">
        <v>697</v>
      </c>
      <c r="B401" s="287" t="s">
        <v>25</v>
      </c>
      <c r="C401" s="287">
        <v>2009</v>
      </c>
      <c r="D401" s="287">
        <v>7.33</v>
      </c>
    </row>
    <row r="402" spans="1:4">
      <c r="A402" s="287" t="s">
        <v>697</v>
      </c>
      <c r="B402" s="287" t="s">
        <v>25</v>
      </c>
      <c r="C402" s="287">
        <v>2010</v>
      </c>
      <c r="D402" s="287">
        <v>4.8929999999999998</v>
      </c>
    </row>
    <row r="403" spans="1:4">
      <c r="A403" s="287" t="s">
        <v>697</v>
      </c>
      <c r="B403" s="287" t="s">
        <v>25</v>
      </c>
      <c r="C403" s="287">
        <v>2011</v>
      </c>
      <c r="D403" s="287">
        <v>4.2969999999999997</v>
      </c>
    </row>
    <row r="404" spans="1:4">
      <c r="A404" s="287" t="s">
        <v>697</v>
      </c>
      <c r="B404" s="287" t="s">
        <v>25</v>
      </c>
      <c r="C404" s="287">
        <v>2012</v>
      </c>
      <c r="D404" s="287">
        <v>3.843</v>
      </c>
    </row>
    <row r="405" spans="1:4">
      <c r="A405" s="287" t="s">
        <v>697</v>
      </c>
      <c r="B405" s="287" t="s">
        <v>25</v>
      </c>
      <c r="C405" s="287">
        <v>2013</v>
      </c>
      <c r="D405" s="287">
        <v>3.6930000000000001</v>
      </c>
    </row>
    <row r="406" spans="1:4">
      <c r="A406" s="287" t="s">
        <v>697</v>
      </c>
      <c r="B406" s="287" t="s">
        <v>25</v>
      </c>
      <c r="C406" s="287">
        <v>2014</v>
      </c>
      <c r="D406" s="287">
        <v>4.1539999999999999</v>
      </c>
    </row>
    <row r="407" spans="1:4">
      <c r="A407" s="287" t="s">
        <v>697</v>
      </c>
      <c r="B407" s="287" t="s">
        <v>25</v>
      </c>
      <c r="C407" s="287">
        <v>2015</v>
      </c>
      <c r="D407" s="287">
        <v>3.9980000000000002</v>
      </c>
    </row>
    <row r="408" spans="1:4">
      <c r="A408" s="287" t="s">
        <v>697</v>
      </c>
      <c r="B408" s="287" t="s">
        <v>25</v>
      </c>
      <c r="C408" s="287">
        <v>2016</v>
      </c>
      <c r="D408" s="287">
        <v>4.4180000000000001</v>
      </c>
    </row>
    <row r="409" spans="1:4">
      <c r="A409" s="287" t="s">
        <v>697</v>
      </c>
      <c r="B409" s="287" t="s">
        <v>25</v>
      </c>
      <c r="C409" s="287">
        <v>2017</v>
      </c>
      <c r="D409" s="287">
        <v>4.3849999999999998</v>
      </c>
    </row>
    <row r="410" spans="1:4">
      <c r="A410" s="287" t="s">
        <v>697</v>
      </c>
      <c r="B410" s="287" t="s">
        <v>25</v>
      </c>
      <c r="C410" s="287">
        <v>2018</v>
      </c>
      <c r="D410" s="287">
        <v>4.0060000000000002</v>
      </c>
    </row>
    <row r="411" spans="1:4">
      <c r="A411" s="287" t="s">
        <v>697</v>
      </c>
      <c r="B411" s="287" t="s">
        <v>25</v>
      </c>
      <c r="C411" s="287">
        <v>2019</v>
      </c>
      <c r="D411" s="287">
        <v>4.17</v>
      </c>
    </row>
    <row r="412" spans="1:4">
      <c r="A412" s="287" t="s">
        <v>697</v>
      </c>
      <c r="B412" s="287" t="s">
        <v>25</v>
      </c>
      <c r="C412" s="287">
        <v>2020</v>
      </c>
      <c r="D412" s="287">
        <v>5.008</v>
      </c>
    </row>
    <row r="413" spans="1:4">
      <c r="A413" s="287" t="s">
        <v>697</v>
      </c>
      <c r="B413" s="287" t="s">
        <v>25</v>
      </c>
      <c r="C413" s="287">
        <v>2021</v>
      </c>
      <c r="D413" s="287">
        <v>4.327</v>
      </c>
    </row>
    <row r="414" spans="1:4">
      <c r="A414" s="287" t="s">
        <v>697</v>
      </c>
      <c r="B414" s="287" t="s">
        <v>25</v>
      </c>
      <c r="C414" s="287">
        <v>2022</v>
      </c>
      <c r="D414" s="287">
        <v>2.9990000000000001</v>
      </c>
    </row>
    <row r="415" spans="1:4">
      <c r="A415" s="287" t="s">
        <v>697</v>
      </c>
      <c r="B415" s="287" t="s">
        <v>25</v>
      </c>
      <c r="C415" s="287">
        <v>2023</v>
      </c>
      <c r="D415" s="287">
        <v>2.992</v>
      </c>
    </row>
    <row r="416" spans="1:4">
      <c r="A416" s="287" t="s">
        <v>697</v>
      </c>
      <c r="B416" s="287" t="s">
        <v>25</v>
      </c>
      <c r="C416" s="287">
        <v>2024</v>
      </c>
      <c r="D416" s="287">
        <v>3.2610000000000001</v>
      </c>
    </row>
    <row r="417" spans="1:4">
      <c r="A417" s="287" t="s">
        <v>697</v>
      </c>
      <c r="B417" s="287" t="s">
        <v>26</v>
      </c>
      <c r="C417" s="287">
        <v>1991</v>
      </c>
      <c r="D417" s="287">
        <v>2.1970000000000001</v>
      </c>
    </row>
    <row r="418" spans="1:4">
      <c r="A418" s="287" t="s">
        <v>697</v>
      </c>
      <c r="B418" s="287" t="s">
        <v>26</v>
      </c>
      <c r="C418" s="287">
        <v>1992</v>
      </c>
      <c r="D418" s="287">
        <v>2.1629999999999998</v>
      </c>
    </row>
    <row r="419" spans="1:4">
      <c r="A419" s="287" t="s">
        <v>697</v>
      </c>
      <c r="B419" s="287" t="s">
        <v>26</v>
      </c>
      <c r="C419" s="287">
        <v>1993</v>
      </c>
      <c r="D419" s="287">
        <v>2.133</v>
      </c>
    </row>
    <row r="420" spans="1:4">
      <c r="A420" s="287" t="s">
        <v>697</v>
      </c>
      <c r="B420" s="287" t="s">
        <v>26</v>
      </c>
      <c r="C420" s="287">
        <v>1994</v>
      </c>
      <c r="D420" s="287">
        <v>2.12</v>
      </c>
    </row>
    <row r="421" spans="1:4">
      <c r="A421" s="287" t="s">
        <v>697</v>
      </c>
      <c r="B421" s="287" t="s">
        <v>26</v>
      </c>
      <c r="C421" s="287">
        <v>1995</v>
      </c>
      <c r="D421" s="287">
        <v>2.117</v>
      </c>
    </row>
    <row r="422" spans="1:4">
      <c r="A422" s="287" t="s">
        <v>697</v>
      </c>
      <c r="B422" s="287" t="s">
        <v>26</v>
      </c>
      <c r="C422" s="287">
        <v>1996</v>
      </c>
      <c r="D422" s="287">
        <v>2.1560000000000001</v>
      </c>
    </row>
    <row r="423" spans="1:4">
      <c r="A423" s="287" t="s">
        <v>697</v>
      </c>
      <c r="B423" s="287" t="s">
        <v>26</v>
      </c>
      <c r="C423" s="287">
        <v>1997</v>
      </c>
      <c r="D423" s="287">
        <v>2.145</v>
      </c>
    </row>
    <row r="424" spans="1:4">
      <c r="A424" s="287" t="s">
        <v>697</v>
      </c>
      <c r="B424" s="287" t="s">
        <v>26</v>
      </c>
      <c r="C424" s="287">
        <v>1998</v>
      </c>
      <c r="D424" s="287">
        <v>2.145</v>
      </c>
    </row>
    <row r="425" spans="1:4">
      <c r="A425" s="287" t="s">
        <v>697</v>
      </c>
      <c r="B425" s="287" t="s">
        <v>26</v>
      </c>
      <c r="C425" s="287">
        <v>1999</v>
      </c>
      <c r="D425" s="287">
        <v>2.113</v>
      </c>
    </row>
    <row r="426" spans="1:4">
      <c r="A426" s="287" t="s">
        <v>697</v>
      </c>
      <c r="B426" s="287" t="s">
        <v>26</v>
      </c>
      <c r="C426" s="287">
        <v>2000</v>
      </c>
      <c r="D426" s="287">
        <v>2.1429999999999998</v>
      </c>
    </row>
    <row r="427" spans="1:4">
      <c r="A427" s="287" t="s">
        <v>697</v>
      </c>
      <c r="B427" s="287" t="s">
        <v>26</v>
      </c>
      <c r="C427" s="287">
        <v>2001</v>
      </c>
      <c r="D427" s="287">
        <v>2.2509999999999999</v>
      </c>
    </row>
    <row r="428" spans="1:4">
      <c r="A428" s="287" t="s">
        <v>697</v>
      </c>
      <c r="B428" s="287" t="s">
        <v>26</v>
      </c>
      <c r="C428" s="287">
        <v>2002</v>
      </c>
      <c r="D428" s="287">
        <v>3.36</v>
      </c>
    </row>
    <row r="429" spans="1:4">
      <c r="A429" s="287" t="s">
        <v>697</v>
      </c>
      <c r="B429" s="287" t="s">
        <v>26</v>
      </c>
      <c r="C429" s="287">
        <v>2003</v>
      </c>
      <c r="D429" s="287">
        <v>3.46</v>
      </c>
    </row>
    <row r="430" spans="1:4">
      <c r="A430" s="287" t="s">
        <v>697</v>
      </c>
      <c r="B430" s="287" t="s">
        <v>26</v>
      </c>
      <c r="C430" s="287">
        <v>2004</v>
      </c>
      <c r="D430" s="287">
        <v>3.33</v>
      </c>
    </row>
    <row r="431" spans="1:4">
      <c r="A431" s="287" t="s">
        <v>697</v>
      </c>
      <c r="B431" s="287" t="s">
        <v>26</v>
      </c>
      <c r="C431" s="287">
        <v>2010</v>
      </c>
      <c r="D431" s="287">
        <v>3.74</v>
      </c>
    </row>
    <row r="432" spans="1:4">
      <c r="A432" s="287" t="s">
        <v>697</v>
      </c>
      <c r="B432" s="287" t="s">
        <v>26</v>
      </c>
      <c r="C432" s="287">
        <v>2011</v>
      </c>
      <c r="D432" s="287">
        <v>4.1261883900000003</v>
      </c>
    </row>
    <row r="433" spans="1:4">
      <c r="A433" s="287" t="s">
        <v>697</v>
      </c>
      <c r="B433" s="287" t="s">
        <v>26</v>
      </c>
      <c r="C433" s="287">
        <v>2012</v>
      </c>
      <c r="D433" s="287">
        <v>2.87</v>
      </c>
    </row>
    <row r="434" spans="1:4">
      <c r="A434" s="287" t="s">
        <v>697</v>
      </c>
      <c r="B434" s="287" t="s">
        <v>26</v>
      </c>
      <c r="C434" s="287">
        <v>2013</v>
      </c>
      <c r="D434" s="287">
        <v>3.0910764120000001</v>
      </c>
    </row>
    <row r="435" spans="1:4">
      <c r="A435" s="287" t="s">
        <v>697</v>
      </c>
      <c r="B435" s="287" t="s">
        <v>26</v>
      </c>
      <c r="C435" s="287">
        <v>2014</v>
      </c>
      <c r="D435" s="287">
        <v>2.918120107</v>
      </c>
    </row>
    <row r="436" spans="1:4">
      <c r="A436" s="287" t="s">
        <v>697</v>
      </c>
      <c r="B436" s="287" t="s">
        <v>26</v>
      </c>
      <c r="C436" s="287">
        <v>2015</v>
      </c>
      <c r="D436" s="287">
        <v>2.560921896</v>
      </c>
    </row>
    <row r="437" spans="1:4">
      <c r="A437" s="287" t="s">
        <v>697</v>
      </c>
      <c r="B437" s="287" t="s">
        <v>26</v>
      </c>
      <c r="C437" s="287">
        <v>2016</v>
      </c>
      <c r="D437" s="287">
        <v>3.1</v>
      </c>
    </row>
    <row r="438" spans="1:4">
      <c r="A438" s="287" t="s">
        <v>697</v>
      </c>
      <c r="B438" s="287" t="s">
        <v>26</v>
      </c>
      <c r="C438" s="287">
        <v>2017</v>
      </c>
      <c r="D438" s="287">
        <v>2.5333333329999999</v>
      </c>
    </row>
    <row r="439" spans="1:4">
      <c r="A439" s="287" t="s">
        <v>697</v>
      </c>
      <c r="B439" s="287" t="s">
        <v>26</v>
      </c>
      <c r="C439" s="287">
        <v>2018</v>
      </c>
      <c r="D439" s="287">
        <v>2.4</v>
      </c>
    </row>
    <row r="440" spans="1:4">
      <c r="A440" s="287" t="s">
        <v>697</v>
      </c>
      <c r="B440" s="287" t="s">
        <v>26</v>
      </c>
      <c r="C440" s="287">
        <v>2019</v>
      </c>
      <c r="D440" s="287">
        <v>2.25</v>
      </c>
    </row>
    <row r="441" spans="1:4">
      <c r="A441" s="287" t="s">
        <v>697</v>
      </c>
      <c r="B441" s="287" t="s">
        <v>26</v>
      </c>
      <c r="C441" s="287">
        <v>2021</v>
      </c>
      <c r="D441" s="287">
        <v>2.14789948</v>
      </c>
    </row>
    <row r="442" spans="1:4">
      <c r="A442" s="287" t="s">
        <v>697</v>
      </c>
      <c r="B442" s="287" t="s">
        <v>26</v>
      </c>
      <c r="C442" s="287">
        <v>2022</v>
      </c>
      <c r="D442" s="287">
        <v>2.9747797650000001</v>
      </c>
    </row>
    <row r="443" spans="1:4">
      <c r="A443" s="287" t="s">
        <v>697</v>
      </c>
      <c r="B443" s="287" t="s">
        <v>27</v>
      </c>
      <c r="C443" s="287">
        <v>1991</v>
      </c>
      <c r="D443" s="287">
        <v>12.092000000000001</v>
      </c>
    </row>
    <row r="444" spans="1:4">
      <c r="A444" s="287" t="s">
        <v>697</v>
      </c>
      <c r="B444" s="287" t="s">
        <v>27</v>
      </c>
      <c r="C444" s="287">
        <v>1992</v>
      </c>
      <c r="D444" s="287">
        <v>11.9</v>
      </c>
    </row>
    <row r="445" spans="1:4">
      <c r="A445" s="287" t="s">
        <v>697</v>
      </c>
      <c r="B445" s="287" t="s">
        <v>27</v>
      </c>
      <c r="C445" s="287">
        <v>1993</v>
      </c>
      <c r="D445" s="287">
        <v>11.617000000000001</v>
      </c>
    </row>
    <row r="446" spans="1:4">
      <c r="A446" s="287" t="s">
        <v>697</v>
      </c>
      <c r="B446" s="287" t="s">
        <v>27</v>
      </c>
      <c r="C446" s="287">
        <v>1994</v>
      </c>
      <c r="D446" s="287">
        <v>11.534000000000001</v>
      </c>
    </row>
    <row r="447" spans="1:4">
      <c r="A447" s="287" t="s">
        <v>697</v>
      </c>
      <c r="B447" s="287" t="s">
        <v>27</v>
      </c>
      <c r="C447" s="287">
        <v>1995</v>
      </c>
      <c r="D447" s="287">
        <v>11.566000000000001</v>
      </c>
    </row>
    <row r="448" spans="1:4">
      <c r="A448" s="287" t="s">
        <v>697</v>
      </c>
      <c r="B448" s="287" t="s">
        <v>27</v>
      </c>
      <c r="C448" s="287">
        <v>1996</v>
      </c>
      <c r="D448" s="287">
        <v>11.542</v>
      </c>
    </row>
    <row r="449" spans="1:4">
      <c r="A449" s="287" t="s">
        <v>697</v>
      </c>
      <c r="B449" s="287" t="s">
        <v>27</v>
      </c>
      <c r="C449" s="287">
        <v>1997</v>
      </c>
      <c r="D449" s="287">
        <v>11.565</v>
      </c>
    </row>
    <row r="450" spans="1:4">
      <c r="A450" s="287" t="s">
        <v>697</v>
      </c>
      <c r="B450" s="287" t="s">
        <v>27</v>
      </c>
      <c r="C450" s="287">
        <v>1998</v>
      </c>
      <c r="D450" s="287">
        <v>11.686999999999999</v>
      </c>
    </row>
    <row r="451" spans="1:4">
      <c r="A451" s="287" t="s">
        <v>697</v>
      </c>
      <c r="B451" s="287" t="s">
        <v>27</v>
      </c>
      <c r="C451" s="287">
        <v>1999</v>
      </c>
      <c r="D451" s="287">
        <v>11.771000000000001</v>
      </c>
    </row>
    <row r="452" spans="1:4">
      <c r="A452" s="287" t="s">
        <v>697</v>
      </c>
      <c r="B452" s="287" t="s">
        <v>27</v>
      </c>
      <c r="C452" s="287">
        <v>2000</v>
      </c>
      <c r="D452" s="287">
        <v>11.917</v>
      </c>
    </row>
    <row r="453" spans="1:4">
      <c r="A453" s="287" t="s">
        <v>697</v>
      </c>
      <c r="B453" s="287" t="s">
        <v>27</v>
      </c>
      <c r="C453" s="287">
        <v>2001</v>
      </c>
      <c r="D453" s="287">
        <v>11.795999999999999</v>
      </c>
    </row>
    <row r="454" spans="1:4">
      <c r="A454" s="287" t="s">
        <v>697</v>
      </c>
      <c r="B454" s="287" t="s">
        <v>27</v>
      </c>
      <c r="C454" s="287">
        <v>2002</v>
      </c>
      <c r="D454" s="287">
        <v>11.81</v>
      </c>
    </row>
    <row r="455" spans="1:4">
      <c r="A455" s="287" t="s">
        <v>697</v>
      </c>
      <c r="B455" s="287" t="s">
        <v>27</v>
      </c>
      <c r="C455" s="287">
        <v>2003</v>
      </c>
      <c r="D455" s="287">
        <v>11.529</v>
      </c>
    </row>
    <row r="456" spans="1:4">
      <c r="A456" s="287" t="s">
        <v>697</v>
      </c>
      <c r="B456" s="287" t="s">
        <v>27</v>
      </c>
      <c r="C456" s="287">
        <v>2004</v>
      </c>
      <c r="D456" s="287">
        <v>11.281000000000001</v>
      </c>
    </row>
    <row r="457" spans="1:4">
      <c r="A457" s="287" t="s">
        <v>697</v>
      </c>
      <c r="B457" s="287" t="s">
        <v>27</v>
      </c>
      <c r="C457" s="287">
        <v>2005</v>
      </c>
      <c r="D457" s="287">
        <v>11.085000000000001</v>
      </c>
    </row>
    <row r="458" spans="1:4">
      <c r="A458" s="287" t="s">
        <v>697</v>
      </c>
      <c r="B458" s="287" t="s">
        <v>27</v>
      </c>
      <c r="C458" s="287">
        <v>2006</v>
      </c>
      <c r="D458" s="287">
        <v>10.7</v>
      </c>
    </row>
    <row r="459" spans="1:4">
      <c r="A459" s="287" t="s">
        <v>697</v>
      </c>
      <c r="B459" s="287" t="s">
        <v>27</v>
      </c>
      <c r="C459" s="287">
        <v>2007</v>
      </c>
      <c r="D459" s="287">
        <v>10.84</v>
      </c>
    </row>
    <row r="460" spans="1:4">
      <c r="A460" s="287" t="s">
        <v>697</v>
      </c>
      <c r="B460" s="287" t="s">
        <v>27</v>
      </c>
      <c r="C460" s="287">
        <v>2008</v>
      </c>
      <c r="D460" s="287">
        <v>11.018000000000001</v>
      </c>
    </row>
    <row r="461" spans="1:4">
      <c r="A461" s="287" t="s">
        <v>697</v>
      </c>
      <c r="B461" s="287" t="s">
        <v>27</v>
      </c>
      <c r="C461" s="287">
        <v>2009</v>
      </c>
      <c r="D461" s="287">
        <v>11.307</v>
      </c>
    </row>
    <row r="462" spans="1:4">
      <c r="A462" s="287" t="s">
        <v>697</v>
      </c>
      <c r="B462" s="287" t="s">
        <v>27</v>
      </c>
      <c r="C462" s="287">
        <v>2010</v>
      </c>
      <c r="D462" s="287">
        <v>11.632</v>
      </c>
    </row>
    <row r="463" spans="1:4">
      <c r="A463" s="287" t="s">
        <v>697</v>
      </c>
      <c r="B463" s="287" t="s">
        <v>27</v>
      </c>
      <c r="C463" s="287">
        <v>2011</v>
      </c>
      <c r="D463" s="287">
        <v>11.811</v>
      </c>
    </row>
    <row r="464" spans="1:4">
      <c r="A464" s="287" t="s">
        <v>697</v>
      </c>
      <c r="B464" s="287" t="s">
        <v>27</v>
      </c>
      <c r="C464" s="287">
        <v>2012</v>
      </c>
      <c r="D464" s="287">
        <v>12.029</v>
      </c>
    </row>
    <row r="465" spans="1:4">
      <c r="A465" s="287" t="s">
        <v>697</v>
      </c>
      <c r="B465" s="287" t="s">
        <v>27</v>
      </c>
      <c r="C465" s="287">
        <v>2013</v>
      </c>
      <c r="D465" s="287">
        <v>12.295999999999999</v>
      </c>
    </row>
    <row r="466" spans="1:4">
      <c r="A466" s="287" t="s">
        <v>697</v>
      </c>
      <c r="B466" s="287" t="s">
        <v>27</v>
      </c>
      <c r="C466" s="287">
        <v>2014</v>
      </c>
      <c r="D466" s="287">
        <v>12.637</v>
      </c>
    </row>
    <row r="467" spans="1:4">
      <c r="A467" s="287" t="s">
        <v>697</v>
      </c>
      <c r="B467" s="287" t="s">
        <v>27</v>
      </c>
      <c r="C467" s="287">
        <v>2015</v>
      </c>
      <c r="D467" s="287">
        <v>13.009</v>
      </c>
    </row>
    <row r="468" spans="1:4">
      <c r="A468" s="287" t="s">
        <v>697</v>
      </c>
      <c r="B468" s="287" t="s">
        <v>27</v>
      </c>
      <c r="C468" s="287">
        <v>2016</v>
      </c>
      <c r="D468" s="287">
        <v>13.263</v>
      </c>
    </row>
    <row r="469" spans="1:4">
      <c r="A469" s="287" t="s">
        <v>697</v>
      </c>
      <c r="B469" s="287" t="s">
        <v>27</v>
      </c>
      <c r="C469" s="287">
        <v>2017</v>
      </c>
      <c r="D469" s="287">
        <v>13.465999999999999</v>
      </c>
    </row>
    <row r="470" spans="1:4">
      <c r="A470" s="287" t="s">
        <v>697</v>
      </c>
      <c r="B470" s="287" t="s">
        <v>27</v>
      </c>
      <c r="C470" s="287">
        <v>2018</v>
      </c>
      <c r="D470" s="287">
        <v>13.627000000000001</v>
      </c>
    </row>
    <row r="471" spans="1:4">
      <c r="A471" s="287" t="s">
        <v>697</v>
      </c>
      <c r="B471" s="287" t="s">
        <v>27</v>
      </c>
      <c r="C471" s="287">
        <v>2019</v>
      </c>
      <c r="D471" s="287">
        <v>13.172000000000001</v>
      </c>
    </row>
    <row r="472" spans="1:4">
      <c r="A472" s="287" t="s">
        <v>697</v>
      </c>
      <c r="B472" s="287" t="s">
        <v>27</v>
      </c>
      <c r="C472" s="287">
        <v>2020</v>
      </c>
      <c r="D472" s="287">
        <v>15.308</v>
      </c>
    </row>
    <row r="473" spans="1:4">
      <c r="A473" s="287" t="s">
        <v>697</v>
      </c>
      <c r="B473" s="287" t="s">
        <v>27</v>
      </c>
      <c r="C473" s="287">
        <v>2021</v>
      </c>
      <c r="D473" s="287">
        <v>14.576000000000001</v>
      </c>
    </row>
    <row r="474" spans="1:4">
      <c r="A474" s="287" t="s">
        <v>697</v>
      </c>
      <c r="B474" s="287" t="s">
        <v>27</v>
      </c>
      <c r="C474" s="287">
        <v>2022</v>
      </c>
      <c r="D474" s="287">
        <v>11.907</v>
      </c>
    </row>
    <row r="475" spans="1:4">
      <c r="A475" s="287" t="s">
        <v>697</v>
      </c>
      <c r="B475" s="287" t="s">
        <v>27</v>
      </c>
      <c r="C475" s="287">
        <v>2023</v>
      </c>
      <c r="D475" s="287">
        <v>11.917</v>
      </c>
    </row>
    <row r="476" spans="1:4">
      <c r="A476" s="287" t="s">
        <v>697</v>
      </c>
      <c r="B476" s="287" t="s">
        <v>27</v>
      </c>
      <c r="C476" s="287">
        <v>2024</v>
      </c>
      <c r="D476" s="287">
        <v>11.874000000000001</v>
      </c>
    </row>
    <row r="477" spans="1:4">
      <c r="A477" s="287" t="s">
        <v>697</v>
      </c>
      <c r="B477" s="287" t="s">
        <v>29</v>
      </c>
      <c r="C477" s="287">
        <v>1991</v>
      </c>
      <c r="D477" s="287">
        <v>4.58</v>
      </c>
    </row>
    <row r="478" spans="1:4">
      <c r="A478" s="287" t="s">
        <v>697</v>
      </c>
      <c r="B478" s="287" t="s">
        <v>29</v>
      </c>
      <c r="C478" s="287">
        <v>1992</v>
      </c>
      <c r="D478" s="287">
        <v>3.06</v>
      </c>
    </row>
    <row r="479" spans="1:4">
      <c r="A479" s="287" t="s">
        <v>697</v>
      </c>
      <c r="B479" s="287" t="s">
        <v>29</v>
      </c>
      <c r="C479" s="287">
        <v>1993</v>
      </c>
      <c r="D479" s="287">
        <v>3.0979999999999999</v>
      </c>
    </row>
    <row r="480" spans="1:4">
      <c r="A480" s="287" t="s">
        <v>697</v>
      </c>
      <c r="B480" s="287" t="s">
        <v>29</v>
      </c>
      <c r="C480" s="287">
        <v>1994</v>
      </c>
      <c r="D480" s="287">
        <v>3.1379999999999999</v>
      </c>
    </row>
    <row r="481" spans="1:4">
      <c r="A481" s="287" t="s">
        <v>697</v>
      </c>
      <c r="B481" s="287" t="s">
        <v>29</v>
      </c>
      <c r="C481" s="287">
        <v>1995</v>
      </c>
      <c r="D481" s="287">
        <v>3.24</v>
      </c>
    </row>
    <row r="482" spans="1:4">
      <c r="A482" s="287" t="s">
        <v>697</v>
      </c>
      <c r="B482" s="287" t="s">
        <v>29</v>
      </c>
      <c r="C482" s="287">
        <v>1996</v>
      </c>
      <c r="D482" s="287">
        <v>4.37</v>
      </c>
    </row>
    <row r="483" spans="1:4">
      <c r="A483" s="287" t="s">
        <v>697</v>
      </c>
      <c r="B483" s="287" t="s">
        <v>29</v>
      </c>
      <c r="C483" s="287">
        <v>1997</v>
      </c>
      <c r="D483" s="287">
        <v>3.32</v>
      </c>
    </row>
    <row r="484" spans="1:4">
      <c r="A484" s="287" t="s">
        <v>697</v>
      </c>
      <c r="B484" s="287" t="s">
        <v>29</v>
      </c>
      <c r="C484" s="287">
        <v>1998</v>
      </c>
      <c r="D484" s="287">
        <v>4.0199999999999996</v>
      </c>
    </row>
    <row r="485" spans="1:4">
      <c r="A485" s="287" t="s">
        <v>697</v>
      </c>
      <c r="B485" s="287" t="s">
        <v>29</v>
      </c>
      <c r="C485" s="287">
        <v>1999</v>
      </c>
      <c r="D485" s="287">
        <v>3.85</v>
      </c>
    </row>
    <row r="486" spans="1:4">
      <c r="A486" s="287" t="s">
        <v>697</v>
      </c>
      <c r="B486" s="287" t="s">
        <v>29</v>
      </c>
      <c r="C486" s="287">
        <v>2000</v>
      </c>
      <c r="D486" s="287">
        <v>3.883</v>
      </c>
    </row>
    <row r="487" spans="1:4">
      <c r="A487" s="287" t="s">
        <v>697</v>
      </c>
      <c r="B487" s="287" t="s">
        <v>29</v>
      </c>
      <c r="C487" s="287">
        <v>2001</v>
      </c>
      <c r="D487" s="287">
        <v>4.2</v>
      </c>
    </row>
    <row r="488" spans="1:4">
      <c r="A488" s="287" t="s">
        <v>697</v>
      </c>
      <c r="B488" s="287" t="s">
        <v>29</v>
      </c>
      <c r="C488" s="287">
        <v>2002</v>
      </c>
      <c r="D488" s="287">
        <v>4.0999999999999996</v>
      </c>
    </row>
    <row r="489" spans="1:4">
      <c r="A489" s="287" t="s">
        <v>697</v>
      </c>
      <c r="B489" s="287" t="s">
        <v>29</v>
      </c>
      <c r="C489" s="287">
        <v>2003</v>
      </c>
      <c r="D489" s="287">
        <v>5.4</v>
      </c>
    </row>
    <row r="490" spans="1:4">
      <c r="A490" s="287" t="s">
        <v>697</v>
      </c>
      <c r="B490" s="287" t="s">
        <v>29</v>
      </c>
      <c r="C490" s="287">
        <v>2004</v>
      </c>
      <c r="D490" s="287">
        <v>5.9</v>
      </c>
    </row>
    <row r="491" spans="1:4">
      <c r="A491" s="287" t="s">
        <v>697</v>
      </c>
      <c r="B491" s="287" t="s">
        <v>29</v>
      </c>
      <c r="C491" s="287">
        <v>2005</v>
      </c>
      <c r="D491" s="287">
        <v>4.8</v>
      </c>
    </row>
    <row r="492" spans="1:4">
      <c r="A492" s="287" t="s">
        <v>697</v>
      </c>
      <c r="B492" s="287" t="s">
        <v>29</v>
      </c>
      <c r="C492" s="287">
        <v>2006</v>
      </c>
      <c r="D492" s="287">
        <v>3.5</v>
      </c>
    </row>
    <row r="493" spans="1:4">
      <c r="A493" s="287" t="s">
        <v>697</v>
      </c>
      <c r="B493" s="287" t="s">
        <v>29</v>
      </c>
      <c r="C493" s="287">
        <v>2007</v>
      </c>
      <c r="D493" s="287">
        <v>3.1</v>
      </c>
    </row>
    <row r="494" spans="1:4">
      <c r="A494" s="287" t="s">
        <v>697</v>
      </c>
      <c r="B494" s="287" t="s">
        <v>29</v>
      </c>
      <c r="C494" s="287">
        <v>2008</v>
      </c>
      <c r="D494" s="287">
        <v>3</v>
      </c>
    </row>
    <row r="495" spans="1:4">
      <c r="A495" s="287" t="s">
        <v>697</v>
      </c>
      <c r="B495" s="287" t="s">
        <v>29</v>
      </c>
      <c r="C495" s="287">
        <v>2009</v>
      </c>
      <c r="D495" s="287">
        <v>3.1</v>
      </c>
    </row>
    <row r="496" spans="1:4">
      <c r="A496" s="287" t="s">
        <v>697</v>
      </c>
      <c r="B496" s="287" t="s">
        <v>29</v>
      </c>
      <c r="C496" s="287">
        <v>2010</v>
      </c>
      <c r="D496" s="287">
        <v>3.9</v>
      </c>
    </row>
    <row r="497" spans="1:4">
      <c r="A497" s="287" t="s">
        <v>697</v>
      </c>
      <c r="B497" s="287" t="s">
        <v>29</v>
      </c>
      <c r="C497" s="287">
        <v>2011</v>
      </c>
      <c r="D497" s="287">
        <v>4.3</v>
      </c>
    </row>
    <row r="498" spans="1:4">
      <c r="A498" s="287" t="s">
        <v>697</v>
      </c>
      <c r="B498" s="287" t="s">
        <v>29</v>
      </c>
      <c r="C498" s="287">
        <v>2012</v>
      </c>
      <c r="D498" s="287">
        <v>3.6</v>
      </c>
    </row>
    <row r="499" spans="1:4">
      <c r="A499" s="287" t="s">
        <v>697</v>
      </c>
      <c r="B499" s="287" t="s">
        <v>29</v>
      </c>
      <c r="C499" s="287">
        <v>2013</v>
      </c>
      <c r="D499" s="287">
        <v>3.9</v>
      </c>
    </row>
    <row r="500" spans="1:4">
      <c r="A500" s="287" t="s">
        <v>697</v>
      </c>
      <c r="B500" s="287" t="s">
        <v>29</v>
      </c>
      <c r="C500" s="287">
        <v>2014</v>
      </c>
      <c r="D500" s="287">
        <v>5.3</v>
      </c>
    </row>
    <row r="501" spans="1:4">
      <c r="A501" s="287" t="s">
        <v>697</v>
      </c>
      <c r="B501" s="287" t="s">
        <v>29</v>
      </c>
      <c r="C501" s="287">
        <v>2015</v>
      </c>
      <c r="D501" s="287">
        <v>7.3</v>
      </c>
    </row>
    <row r="502" spans="1:4">
      <c r="A502" s="287" t="s">
        <v>697</v>
      </c>
      <c r="B502" s="287" t="s">
        <v>29</v>
      </c>
      <c r="C502" s="287">
        <v>2016</v>
      </c>
      <c r="D502" s="287">
        <v>7.4</v>
      </c>
    </row>
    <row r="503" spans="1:4">
      <c r="A503" s="287" t="s">
        <v>697</v>
      </c>
      <c r="B503" s="287" t="s">
        <v>29</v>
      </c>
      <c r="C503" s="287">
        <v>2017</v>
      </c>
      <c r="D503" s="287">
        <v>6.7</v>
      </c>
    </row>
    <row r="504" spans="1:4">
      <c r="A504" s="287" t="s">
        <v>697</v>
      </c>
      <c r="B504" s="287" t="s">
        <v>29</v>
      </c>
      <c r="C504" s="287">
        <v>2018</v>
      </c>
      <c r="D504" s="287">
        <v>5.7</v>
      </c>
    </row>
    <row r="505" spans="1:4">
      <c r="A505" s="287" t="s">
        <v>697</v>
      </c>
      <c r="B505" s="287" t="s">
        <v>29</v>
      </c>
      <c r="C505" s="287">
        <v>2019</v>
      </c>
      <c r="D505" s="287">
        <v>5.7</v>
      </c>
    </row>
    <row r="506" spans="1:4">
      <c r="A506" s="287" t="s">
        <v>697</v>
      </c>
      <c r="B506" s="287" t="s">
        <v>29</v>
      </c>
      <c r="C506" s="287">
        <v>2020</v>
      </c>
      <c r="D506" s="287">
        <v>10.9</v>
      </c>
    </row>
    <row r="507" spans="1:4">
      <c r="A507" s="287" t="s">
        <v>697</v>
      </c>
      <c r="B507" s="287" t="s">
        <v>29</v>
      </c>
      <c r="C507" s="287">
        <v>2021</v>
      </c>
      <c r="D507" s="287">
        <v>8.6</v>
      </c>
    </row>
    <row r="508" spans="1:4">
      <c r="A508" s="287" t="s">
        <v>697</v>
      </c>
      <c r="B508" s="287" t="s">
        <v>29</v>
      </c>
      <c r="C508" s="287">
        <v>2022</v>
      </c>
      <c r="D508" s="287">
        <v>8.9</v>
      </c>
    </row>
    <row r="509" spans="1:4">
      <c r="A509" s="287" t="s">
        <v>697</v>
      </c>
      <c r="B509" s="287" t="s">
        <v>29</v>
      </c>
      <c r="C509" s="287">
        <v>2023</v>
      </c>
      <c r="D509" s="287">
        <v>6.4</v>
      </c>
    </row>
    <row r="510" spans="1:4">
      <c r="A510" s="287" t="s">
        <v>697</v>
      </c>
      <c r="B510" s="287" t="s">
        <v>29</v>
      </c>
      <c r="C510" s="287">
        <v>2024</v>
      </c>
      <c r="D510" s="287">
        <v>5.2</v>
      </c>
    </row>
    <row r="511" spans="1:4">
      <c r="A511" s="287" t="s">
        <v>697</v>
      </c>
      <c r="B511" s="287" t="s">
        <v>30</v>
      </c>
      <c r="C511" s="287">
        <v>1991</v>
      </c>
      <c r="D511" s="287">
        <v>6.2329999999999997</v>
      </c>
    </row>
    <row r="512" spans="1:4">
      <c r="A512" s="287" t="s">
        <v>697</v>
      </c>
      <c r="B512" s="287" t="s">
        <v>30</v>
      </c>
      <c r="C512" s="287">
        <v>1992</v>
      </c>
      <c r="D512" s="287">
        <v>6.383</v>
      </c>
    </row>
    <row r="513" spans="1:4">
      <c r="A513" s="287" t="s">
        <v>697</v>
      </c>
      <c r="B513" s="287" t="s">
        <v>30</v>
      </c>
      <c r="C513" s="287">
        <v>1993</v>
      </c>
      <c r="D513" s="287">
        <v>6.2350000000000003</v>
      </c>
    </row>
    <row r="514" spans="1:4">
      <c r="A514" s="287" t="s">
        <v>697</v>
      </c>
      <c r="B514" s="287" t="s">
        <v>30</v>
      </c>
      <c r="C514" s="287">
        <v>1994</v>
      </c>
      <c r="D514" s="287">
        <v>6.335</v>
      </c>
    </row>
    <row r="515" spans="1:4">
      <c r="A515" s="287" t="s">
        <v>697</v>
      </c>
      <c r="B515" s="287" t="s">
        <v>30</v>
      </c>
      <c r="C515" s="287">
        <v>1995</v>
      </c>
      <c r="D515" s="287">
        <v>6.3250000000000002</v>
      </c>
    </row>
    <row r="516" spans="1:4">
      <c r="A516" s="287" t="s">
        <v>697</v>
      </c>
      <c r="B516" s="287" t="s">
        <v>30</v>
      </c>
      <c r="C516" s="287">
        <v>1996</v>
      </c>
      <c r="D516" s="287">
        <v>6.6109999999999998</v>
      </c>
    </row>
    <row r="517" spans="1:4">
      <c r="A517" s="287" t="s">
        <v>697</v>
      </c>
      <c r="B517" s="287" t="s">
        <v>30</v>
      </c>
      <c r="C517" s="287">
        <v>1997</v>
      </c>
      <c r="D517" s="287">
        <v>6.6929999999999996</v>
      </c>
    </row>
    <row r="518" spans="1:4">
      <c r="A518" s="287" t="s">
        <v>697</v>
      </c>
      <c r="B518" s="287" t="s">
        <v>30</v>
      </c>
      <c r="C518" s="287">
        <v>1998</v>
      </c>
      <c r="D518" s="287">
        <v>6.8460000000000001</v>
      </c>
    </row>
    <row r="519" spans="1:4">
      <c r="A519" s="287" t="s">
        <v>697</v>
      </c>
      <c r="B519" s="287" t="s">
        <v>30</v>
      </c>
      <c r="C519" s="287">
        <v>1999</v>
      </c>
      <c r="D519" s="287">
        <v>6.8129999999999997</v>
      </c>
    </row>
    <row r="520" spans="1:4">
      <c r="A520" s="287" t="s">
        <v>697</v>
      </c>
      <c r="B520" s="287" t="s">
        <v>30</v>
      </c>
      <c r="C520" s="287">
        <v>2000</v>
      </c>
      <c r="D520" s="287">
        <v>6.7519999999999998</v>
      </c>
    </row>
    <row r="521" spans="1:4">
      <c r="A521" s="287" t="s">
        <v>697</v>
      </c>
      <c r="B521" s="287" t="s">
        <v>30</v>
      </c>
      <c r="C521" s="287">
        <v>2001</v>
      </c>
      <c r="D521" s="287">
        <v>6.641</v>
      </c>
    </row>
    <row r="522" spans="1:4">
      <c r="A522" s="287" t="s">
        <v>697</v>
      </c>
      <c r="B522" s="287" t="s">
        <v>30</v>
      </c>
      <c r="C522" s="287">
        <v>2002</v>
      </c>
      <c r="D522" s="287">
        <v>6.6159999999999997</v>
      </c>
    </row>
    <row r="523" spans="1:4">
      <c r="A523" s="287" t="s">
        <v>697</v>
      </c>
      <c r="B523" s="287" t="s">
        <v>30</v>
      </c>
      <c r="C523" s="287">
        <v>2003</v>
      </c>
      <c r="D523" s="287">
        <v>6.5339999999999998</v>
      </c>
    </row>
    <row r="524" spans="1:4">
      <c r="A524" s="287" t="s">
        <v>697</v>
      </c>
      <c r="B524" s="287" t="s">
        <v>30</v>
      </c>
      <c r="C524" s="287">
        <v>2004</v>
      </c>
      <c r="D524" s="287">
        <v>6.5389999999999997</v>
      </c>
    </row>
    <row r="525" spans="1:4">
      <c r="A525" s="287" t="s">
        <v>697</v>
      </c>
      <c r="B525" s="287" t="s">
        <v>30</v>
      </c>
      <c r="C525" s="287">
        <v>2005</v>
      </c>
      <c r="D525" s="287">
        <v>6.577</v>
      </c>
    </row>
    <row r="526" spans="1:4">
      <c r="A526" s="287" t="s">
        <v>697</v>
      </c>
      <c r="B526" s="287" t="s">
        <v>30</v>
      </c>
      <c r="C526" s="287">
        <v>2006</v>
      </c>
      <c r="D526" s="287">
        <v>6.6050000000000004</v>
      </c>
    </row>
    <row r="527" spans="1:4">
      <c r="A527" s="287" t="s">
        <v>697</v>
      </c>
      <c r="B527" s="287" t="s">
        <v>30</v>
      </c>
      <c r="C527" s="287">
        <v>2007</v>
      </c>
      <c r="D527" s="287">
        <v>6.6070000000000002</v>
      </c>
    </row>
    <row r="528" spans="1:4">
      <c r="A528" s="287" t="s">
        <v>697</v>
      </c>
      <c r="B528" s="287" t="s">
        <v>30</v>
      </c>
      <c r="C528" s="287">
        <v>2008</v>
      </c>
      <c r="D528" s="287">
        <v>6.6660000000000004</v>
      </c>
    </row>
    <row r="529" spans="1:4">
      <c r="A529" s="287" t="s">
        <v>697</v>
      </c>
      <c r="B529" s="287" t="s">
        <v>30</v>
      </c>
      <c r="C529" s="287">
        <v>2009</v>
      </c>
      <c r="D529" s="287">
        <v>7.3140000000000001</v>
      </c>
    </row>
    <row r="530" spans="1:4">
      <c r="A530" s="287" t="s">
        <v>697</v>
      </c>
      <c r="B530" s="287" t="s">
        <v>30</v>
      </c>
      <c r="C530" s="287">
        <v>2010</v>
      </c>
      <c r="D530" s="287">
        <v>7.63</v>
      </c>
    </row>
    <row r="531" spans="1:4">
      <c r="A531" s="287" t="s">
        <v>697</v>
      </c>
      <c r="B531" s="287" t="s">
        <v>30</v>
      </c>
      <c r="C531" s="287">
        <v>2011</v>
      </c>
      <c r="D531" s="287">
        <v>8.0340000000000007</v>
      </c>
    </row>
    <row r="532" spans="1:4">
      <c r="A532" s="287" t="s">
        <v>697</v>
      </c>
      <c r="B532" s="287" t="s">
        <v>30</v>
      </c>
      <c r="C532" s="287">
        <v>2012</v>
      </c>
      <c r="D532" s="287">
        <v>8.6950000000000003</v>
      </c>
    </row>
    <row r="533" spans="1:4">
      <c r="A533" s="287" t="s">
        <v>697</v>
      </c>
      <c r="B533" s="287" t="s">
        <v>30</v>
      </c>
      <c r="C533" s="287">
        <v>2013</v>
      </c>
      <c r="D533" s="287">
        <v>9.6980000000000004</v>
      </c>
    </row>
    <row r="534" spans="1:4">
      <c r="A534" s="287" t="s">
        <v>697</v>
      </c>
      <c r="B534" s="287" t="s">
        <v>30</v>
      </c>
      <c r="C534" s="287">
        <v>2014</v>
      </c>
      <c r="D534" s="287">
        <v>9.0459999999999994</v>
      </c>
    </row>
    <row r="535" spans="1:4">
      <c r="A535" s="287" t="s">
        <v>697</v>
      </c>
      <c r="B535" s="287" t="s">
        <v>30</v>
      </c>
      <c r="C535" s="287">
        <v>2015</v>
      </c>
      <c r="D535" s="287">
        <v>8.8249999999999993</v>
      </c>
    </row>
    <row r="536" spans="1:4">
      <c r="A536" s="287" t="s">
        <v>697</v>
      </c>
      <c r="B536" s="287" t="s">
        <v>30</v>
      </c>
      <c r="C536" s="287">
        <v>2016</v>
      </c>
      <c r="D536" s="287">
        <v>8.6340000000000003</v>
      </c>
    </row>
    <row r="537" spans="1:4">
      <c r="A537" s="287" t="s">
        <v>697</v>
      </c>
      <c r="B537" s="287" t="s">
        <v>30</v>
      </c>
      <c r="C537" s="287">
        <v>2017</v>
      </c>
      <c r="D537" s="287">
        <v>7.399</v>
      </c>
    </row>
    <row r="538" spans="1:4">
      <c r="A538" s="287" t="s">
        <v>697</v>
      </c>
      <c r="B538" s="287" t="s">
        <v>30</v>
      </c>
      <c r="C538" s="287">
        <v>2018</v>
      </c>
      <c r="D538" s="287">
        <v>5.47</v>
      </c>
    </row>
    <row r="539" spans="1:4">
      <c r="A539" s="287" t="s">
        <v>697</v>
      </c>
      <c r="B539" s="287" t="s">
        <v>30</v>
      </c>
      <c r="C539" s="287">
        <v>2019</v>
      </c>
      <c r="D539" s="287">
        <v>4.9870000000000001</v>
      </c>
    </row>
    <row r="540" spans="1:4">
      <c r="A540" s="287" t="s">
        <v>697</v>
      </c>
      <c r="B540" s="287" t="s">
        <v>30</v>
      </c>
      <c r="C540" s="287">
        <v>2020</v>
      </c>
      <c r="D540" s="287">
        <v>6.5010000000000003</v>
      </c>
    </row>
    <row r="541" spans="1:4">
      <c r="A541" s="287" t="s">
        <v>697</v>
      </c>
      <c r="B541" s="287" t="s">
        <v>30</v>
      </c>
      <c r="C541" s="287">
        <v>2021</v>
      </c>
      <c r="D541" s="287">
        <v>5.1879999999999997</v>
      </c>
    </row>
    <row r="542" spans="1:4">
      <c r="A542" s="287" t="s">
        <v>697</v>
      </c>
      <c r="B542" s="287" t="s">
        <v>30</v>
      </c>
      <c r="C542" s="287">
        <v>2022</v>
      </c>
      <c r="D542" s="287">
        <v>4.0830000000000002</v>
      </c>
    </row>
    <row r="543" spans="1:4">
      <c r="A543" s="287" t="s">
        <v>697</v>
      </c>
      <c r="B543" s="287" t="s">
        <v>30</v>
      </c>
      <c r="C543" s="287">
        <v>2023</v>
      </c>
      <c r="D543" s="287">
        <v>3.0219999999999998</v>
      </c>
    </row>
    <row r="544" spans="1:4">
      <c r="A544" s="287" t="s">
        <v>697</v>
      </c>
      <c r="B544" s="287" t="s">
        <v>30</v>
      </c>
      <c r="C544" s="287">
        <v>2024</v>
      </c>
      <c r="D544" s="287">
        <v>3.1509999999999998</v>
      </c>
    </row>
    <row r="545" spans="1:4">
      <c r="A545" s="287" t="s">
        <v>697</v>
      </c>
      <c r="B545" s="287" t="s">
        <v>31</v>
      </c>
      <c r="C545" s="287">
        <v>1990</v>
      </c>
      <c r="D545" s="287">
        <v>2.7416666670000001</v>
      </c>
    </row>
    <row r="546" spans="1:4">
      <c r="A546" s="287" t="s">
        <v>697</v>
      </c>
      <c r="B546" s="287" t="s">
        <v>31</v>
      </c>
      <c r="C546" s="287">
        <v>1991</v>
      </c>
      <c r="D546" s="287">
        <v>2.6916666669999998</v>
      </c>
    </row>
    <row r="547" spans="1:4">
      <c r="A547" s="287" t="s">
        <v>697</v>
      </c>
      <c r="B547" s="287" t="s">
        <v>31</v>
      </c>
      <c r="C547" s="287">
        <v>1992</v>
      </c>
      <c r="D547" s="287">
        <v>2.7833333329999999</v>
      </c>
    </row>
    <row r="548" spans="1:4">
      <c r="A548" s="287" t="s">
        <v>697</v>
      </c>
      <c r="B548" s="287" t="s">
        <v>31</v>
      </c>
      <c r="C548" s="287">
        <v>1993</v>
      </c>
      <c r="D548" s="287">
        <v>3.4249999999999998</v>
      </c>
    </row>
    <row r="549" spans="1:4">
      <c r="A549" s="287" t="s">
        <v>697</v>
      </c>
      <c r="B549" s="287" t="s">
        <v>31</v>
      </c>
      <c r="C549" s="287">
        <v>1994</v>
      </c>
      <c r="D549" s="287">
        <v>3.641666667</v>
      </c>
    </row>
    <row r="550" spans="1:4">
      <c r="A550" s="287" t="s">
        <v>697</v>
      </c>
      <c r="B550" s="287" t="s">
        <v>31</v>
      </c>
      <c r="C550" s="287">
        <v>1995</v>
      </c>
      <c r="D550" s="287">
        <v>6.266666667</v>
      </c>
    </row>
    <row r="551" spans="1:4">
      <c r="A551" s="287" t="s">
        <v>697</v>
      </c>
      <c r="B551" s="287" t="s">
        <v>31</v>
      </c>
      <c r="C551" s="287">
        <v>1996</v>
      </c>
      <c r="D551" s="287">
        <v>5.5250000000000004</v>
      </c>
    </row>
    <row r="552" spans="1:4">
      <c r="A552" s="287" t="s">
        <v>697</v>
      </c>
      <c r="B552" s="287" t="s">
        <v>31</v>
      </c>
      <c r="C552" s="287">
        <v>1997</v>
      </c>
      <c r="D552" s="287">
        <v>3.7349999999999999</v>
      </c>
    </row>
    <row r="553" spans="1:4">
      <c r="A553" s="287" t="s">
        <v>697</v>
      </c>
      <c r="B553" s="287" t="s">
        <v>31</v>
      </c>
      <c r="C553" s="287">
        <v>1998</v>
      </c>
      <c r="D553" s="287">
        <v>3.16</v>
      </c>
    </row>
    <row r="554" spans="1:4">
      <c r="A554" s="287" t="s">
        <v>697</v>
      </c>
      <c r="B554" s="287" t="s">
        <v>31</v>
      </c>
      <c r="C554" s="287">
        <v>1999</v>
      </c>
      <c r="D554" s="287">
        <v>2.5049999999999999</v>
      </c>
    </row>
    <row r="555" spans="1:4">
      <c r="A555" s="287" t="s">
        <v>697</v>
      </c>
      <c r="B555" s="287" t="s">
        <v>31</v>
      </c>
      <c r="C555" s="287">
        <v>2000</v>
      </c>
      <c r="D555" s="287">
        <v>2.2124999999999999</v>
      </c>
    </row>
    <row r="556" spans="1:4">
      <c r="A556" s="287" t="s">
        <v>697</v>
      </c>
      <c r="B556" s="287" t="s">
        <v>31</v>
      </c>
      <c r="C556" s="287">
        <v>2001</v>
      </c>
      <c r="D556" s="287">
        <v>2.4608333330000001</v>
      </c>
    </row>
    <row r="557" spans="1:4">
      <c r="A557" s="287" t="s">
        <v>697</v>
      </c>
      <c r="B557" s="287" t="s">
        <v>31</v>
      </c>
      <c r="C557" s="287">
        <v>2002</v>
      </c>
      <c r="D557" s="287">
        <v>2.7008333329999998</v>
      </c>
    </row>
    <row r="558" spans="1:4">
      <c r="A558" s="287" t="s">
        <v>697</v>
      </c>
      <c r="B558" s="287" t="s">
        <v>31</v>
      </c>
      <c r="C558" s="287">
        <v>2003</v>
      </c>
      <c r="D558" s="287">
        <v>3.2483333330000002</v>
      </c>
    </row>
    <row r="559" spans="1:4">
      <c r="A559" s="287" t="s">
        <v>697</v>
      </c>
      <c r="B559" s="287" t="s">
        <v>31</v>
      </c>
      <c r="C559" s="287">
        <v>2004</v>
      </c>
      <c r="D559" s="287">
        <v>3.746666667</v>
      </c>
    </row>
    <row r="560" spans="1:4">
      <c r="A560" s="287" t="s">
        <v>697</v>
      </c>
      <c r="B560" s="287" t="s">
        <v>31</v>
      </c>
      <c r="C560" s="287">
        <v>2005</v>
      </c>
      <c r="D560" s="287">
        <v>3.5497281909999998</v>
      </c>
    </row>
    <row r="561" spans="1:4">
      <c r="A561" s="287" t="s">
        <v>697</v>
      </c>
      <c r="B561" s="287" t="s">
        <v>31</v>
      </c>
      <c r="C561" s="287">
        <v>2006</v>
      </c>
      <c r="D561" s="287">
        <v>3.558334323</v>
      </c>
    </row>
    <row r="562" spans="1:4">
      <c r="A562" s="287" t="s">
        <v>697</v>
      </c>
      <c r="B562" s="287" t="s">
        <v>31</v>
      </c>
      <c r="C562" s="287">
        <v>2007</v>
      </c>
      <c r="D562" s="287">
        <v>3.6453548150000001</v>
      </c>
    </row>
    <row r="563" spans="1:4">
      <c r="A563" s="287" t="s">
        <v>697</v>
      </c>
      <c r="B563" s="287" t="s">
        <v>31</v>
      </c>
      <c r="C563" s="287">
        <v>2008</v>
      </c>
      <c r="D563" s="287">
        <v>3.9098227059999999</v>
      </c>
    </row>
    <row r="564" spans="1:4">
      <c r="A564" s="287" t="s">
        <v>697</v>
      </c>
      <c r="B564" s="287" t="s">
        <v>31</v>
      </c>
      <c r="C564" s="287">
        <v>2009</v>
      </c>
      <c r="D564" s="287">
        <v>5.3767808099999996</v>
      </c>
    </row>
    <row r="565" spans="1:4">
      <c r="A565" s="287" t="s">
        <v>697</v>
      </c>
      <c r="B565" s="287" t="s">
        <v>31</v>
      </c>
      <c r="C565" s="287">
        <v>2010</v>
      </c>
      <c r="D565" s="287">
        <v>5.3339471339999998</v>
      </c>
    </row>
    <row r="566" spans="1:4">
      <c r="A566" s="287" t="s">
        <v>697</v>
      </c>
      <c r="B566" s="287" t="s">
        <v>31</v>
      </c>
      <c r="C566" s="287">
        <v>2011</v>
      </c>
      <c r="D566" s="287">
        <v>5.200758671</v>
      </c>
    </row>
    <row r="567" spans="1:4">
      <c r="A567" s="287" t="s">
        <v>697</v>
      </c>
      <c r="B567" s="287" t="s">
        <v>31</v>
      </c>
      <c r="C567" s="287">
        <v>2012</v>
      </c>
      <c r="D567" s="287">
        <v>4.9277520920000004</v>
      </c>
    </row>
    <row r="568" spans="1:4">
      <c r="A568" s="287" t="s">
        <v>697</v>
      </c>
      <c r="B568" s="287" t="s">
        <v>31</v>
      </c>
      <c r="C568" s="287">
        <v>2013</v>
      </c>
      <c r="D568" s="287">
        <v>4.9505389979999999</v>
      </c>
    </row>
    <row r="569" spans="1:4">
      <c r="A569" s="287" t="s">
        <v>697</v>
      </c>
      <c r="B569" s="287" t="s">
        <v>31</v>
      </c>
      <c r="C569" s="287">
        <v>2014</v>
      </c>
      <c r="D569" s="287">
        <v>4.8409566770000003</v>
      </c>
    </row>
    <row r="570" spans="1:4">
      <c r="A570" s="287" t="s">
        <v>697</v>
      </c>
      <c r="B570" s="287" t="s">
        <v>31</v>
      </c>
      <c r="C570" s="287">
        <v>2015</v>
      </c>
      <c r="D570" s="287">
        <v>4.3334794030000001</v>
      </c>
    </row>
    <row r="571" spans="1:4">
      <c r="A571" s="287" t="s">
        <v>697</v>
      </c>
      <c r="B571" s="287" t="s">
        <v>31</v>
      </c>
      <c r="C571" s="287">
        <v>2016</v>
      </c>
      <c r="D571" s="287">
        <v>3.8793633270000001</v>
      </c>
    </row>
    <row r="572" spans="1:4">
      <c r="A572" s="287" t="s">
        <v>697</v>
      </c>
      <c r="B572" s="287" t="s">
        <v>31</v>
      </c>
      <c r="C572" s="287">
        <v>2017</v>
      </c>
      <c r="D572" s="287">
        <v>3.4376177860000001</v>
      </c>
    </row>
    <row r="573" spans="1:4">
      <c r="A573" s="287" t="s">
        <v>697</v>
      </c>
      <c r="B573" s="287" t="s">
        <v>31</v>
      </c>
      <c r="C573" s="287">
        <v>2018</v>
      </c>
      <c r="D573" s="287">
        <v>3.29108</v>
      </c>
    </row>
    <row r="574" spans="1:4">
      <c r="A574" s="287" t="s">
        <v>697</v>
      </c>
      <c r="B574" s="287" t="s">
        <v>31</v>
      </c>
      <c r="C574" s="287">
        <v>2019</v>
      </c>
      <c r="D574" s="287">
        <v>3.4986504589999998</v>
      </c>
    </row>
    <row r="575" spans="1:4">
      <c r="A575" s="287" t="s">
        <v>697</v>
      </c>
      <c r="B575" s="287" t="s">
        <v>31</v>
      </c>
      <c r="C575" s="287">
        <v>2020</v>
      </c>
      <c r="D575" s="287">
        <v>4.1405009330000002</v>
      </c>
    </row>
    <row r="576" spans="1:4">
      <c r="A576" s="287" t="s">
        <v>697</v>
      </c>
      <c r="B576" s="287" t="s">
        <v>31</v>
      </c>
      <c r="C576" s="287">
        <v>2021</v>
      </c>
      <c r="D576" s="287">
        <v>4.1146893870000003</v>
      </c>
    </row>
    <row r="577" spans="1:4">
      <c r="A577" s="287" t="s">
        <v>697</v>
      </c>
      <c r="B577" s="287" t="s">
        <v>31</v>
      </c>
      <c r="C577" s="287">
        <v>2022</v>
      </c>
      <c r="D577" s="287">
        <v>3.2754387679999999</v>
      </c>
    </row>
    <row r="578" spans="1:4">
      <c r="A578" s="287" t="s">
        <v>697</v>
      </c>
      <c r="B578" s="287" t="s">
        <v>31</v>
      </c>
      <c r="C578" s="287">
        <v>2023</v>
      </c>
      <c r="D578" s="287">
        <v>2.7873614739999999</v>
      </c>
    </row>
    <row r="579" spans="1:4">
      <c r="A579" s="287" t="s">
        <v>697</v>
      </c>
      <c r="B579" s="287" t="s">
        <v>31</v>
      </c>
      <c r="C579" s="287">
        <v>2024</v>
      </c>
      <c r="D579" s="287">
        <v>2.6949958110000001</v>
      </c>
    </row>
    <row r="580" spans="1:4">
      <c r="A580" s="287" t="s">
        <v>697</v>
      </c>
      <c r="B580" s="287" t="s">
        <v>32</v>
      </c>
      <c r="C580" s="287">
        <v>1991</v>
      </c>
      <c r="D580" s="287">
        <v>7.9089999999999998</v>
      </c>
    </row>
    <row r="581" spans="1:4">
      <c r="A581" s="287" t="s">
        <v>697</v>
      </c>
      <c r="B581" s="287" t="s">
        <v>32</v>
      </c>
      <c r="C581" s="287">
        <v>1992</v>
      </c>
      <c r="D581" s="287">
        <v>7.8090000000000002</v>
      </c>
    </row>
    <row r="582" spans="1:4">
      <c r="A582" s="287" t="s">
        <v>697</v>
      </c>
      <c r="B582" s="287" t="s">
        <v>32</v>
      </c>
      <c r="C582" s="287">
        <v>1993</v>
      </c>
      <c r="D582" s="287">
        <v>7.8330000000000002</v>
      </c>
    </row>
    <row r="583" spans="1:4">
      <c r="A583" s="287" t="s">
        <v>697</v>
      </c>
      <c r="B583" s="287" t="s">
        <v>32</v>
      </c>
      <c r="C583" s="287">
        <v>1994</v>
      </c>
      <c r="D583" s="287">
        <v>7.6680000000000001</v>
      </c>
    </row>
    <row r="584" spans="1:4">
      <c r="A584" s="287" t="s">
        <v>697</v>
      </c>
      <c r="B584" s="287" t="s">
        <v>32</v>
      </c>
      <c r="C584" s="287">
        <v>1995</v>
      </c>
      <c r="D584" s="287">
        <v>7.4139999999999997</v>
      </c>
    </row>
    <row r="585" spans="1:4">
      <c r="A585" s="287" t="s">
        <v>697</v>
      </c>
      <c r="B585" s="287" t="s">
        <v>32</v>
      </c>
      <c r="C585" s="287">
        <v>1996</v>
      </c>
      <c r="D585" s="287">
        <v>7.12</v>
      </c>
    </row>
    <row r="586" spans="1:4">
      <c r="A586" s="287" t="s">
        <v>697</v>
      </c>
      <c r="B586" s="287" t="s">
        <v>32</v>
      </c>
      <c r="C586" s="287">
        <v>1997</v>
      </c>
      <c r="D586" s="287">
        <v>7.1</v>
      </c>
    </row>
    <row r="587" spans="1:4">
      <c r="A587" s="287" t="s">
        <v>697</v>
      </c>
      <c r="B587" s="287" t="s">
        <v>32</v>
      </c>
      <c r="C587" s="287">
        <v>1998</v>
      </c>
      <c r="D587" s="287">
        <v>7.2030000000000003</v>
      </c>
    </row>
    <row r="588" spans="1:4">
      <c r="A588" s="287" t="s">
        <v>697</v>
      </c>
      <c r="B588" s="287" t="s">
        <v>32</v>
      </c>
      <c r="C588" s="287">
        <v>1999</v>
      </c>
      <c r="D588" s="287">
        <v>7.18</v>
      </c>
    </row>
    <row r="589" spans="1:4">
      <c r="A589" s="287" t="s">
        <v>697</v>
      </c>
      <c r="B589" s="287" t="s">
        <v>32</v>
      </c>
      <c r="C589" s="287">
        <v>2000</v>
      </c>
      <c r="D589" s="287">
        <v>7.181</v>
      </c>
    </row>
    <row r="590" spans="1:4">
      <c r="A590" s="287" t="s">
        <v>697</v>
      </c>
      <c r="B590" s="287" t="s">
        <v>32</v>
      </c>
      <c r="C590" s="287">
        <v>2001</v>
      </c>
      <c r="D590" s="287">
        <v>7.2220000000000004</v>
      </c>
    </row>
    <row r="591" spans="1:4">
      <c r="A591" s="287" t="s">
        <v>697</v>
      </c>
      <c r="B591" s="287" t="s">
        <v>32</v>
      </c>
      <c r="C591" s="287">
        <v>2002</v>
      </c>
      <c r="D591" s="287">
        <v>7.5170000000000003</v>
      </c>
    </row>
    <row r="592" spans="1:4">
      <c r="A592" s="287" t="s">
        <v>697</v>
      </c>
      <c r="B592" s="287" t="s">
        <v>32</v>
      </c>
      <c r="C592" s="287">
        <v>2003</v>
      </c>
      <c r="D592" s="287">
        <v>7.6</v>
      </c>
    </row>
    <row r="593" spans="1:4">
      <c r="A593" s="287" t="s">
        <v>697</v>
      </c>
      <c r="B593" s="287" t="s">
        <v>32</v>
      </c>
      <c r="C593" s="287">
        <v>2004</v>
      </c>
      <c r="D593" s="287">
        <v>6.41</v>
      </c>
    </row>
    <row r="594" spans="1:4">
      <c r="A594" s="287" t="s">
        <v>697</v>
      </c>
      <c r="B594" s="287" t="s">
        <v>32</v>
      </c>
      <c r="C594" s="287">
        <v>2005</v>
      </c>
      <c r="D594" s="287">
        <v>5.37</v>
      </c>
    </row>
    <row r="595" spans="1:4">
      <c r="A595" s="287" t="s">
        <v>697</v>
      </c>
      <c r="B595" s="287" t="s">
        <v>32</v>
      </c>
      <c r="C595" s="287">
        <v>2006</v>
      </c>
      <c r="D595" s="287">
        <v>5.31</v>
      </c>
    </row>
    <row r="596" spans="1:4">
      <c r="A596" s="287" t="s">
        <v>697</v>
      </c>
      <c r="B596" s="287" t="s">
        <v>32</v>
      </c>
      <c r="C596" s="287">
        <v>2007</v>
      </c>
      <c r="D596" s="287">
        <v>4.8899999999999997</v>
      </c>
    </row>
    <row r="597" spans="1:4">
      <c r="A597" s="287" t="s">
        <v>697</v>
      </c>
      <c r="B597" s="287" t="s">
        <v>32</v>
      </c>
      <c r="C597" s="287">
        <v>2008</v>
      </c>
      <c r="D597" s="287">
        <v>6.2</v>
      </c>
    </row>
    <row r="598" spans="1:4">
      <c r="A598" s="287" t="s">
        <v>697</v>
      </c>
      <c r="B598" s="287" t="s">
        <v>32</v>
      </c>
      <c r="C598" s="287">
        <v>2009</v>
      </c>
      <c r="D598" s="287">
        <v>8.16</v>
      </c>
    </row>
    <row r="599" spans="1:4">
      <c r="A599" s="287" t="s">
        <v>697</v>
      </c>
      <c r="B599" s="287" t="s">
        <v>32</v>
      </c>
      <c r="C599" s="287">
        <v>2010</v>
      </c>
      <c r="D599" s="287">
        <v>7.83</v>
      </c>
    </row>
    <row r="600" spans="1:4">
      <c r="A600" s="287" t="s">
        <v>697</v>
      </c>
      <c r="B600" s="287" t="s">
        <v>32</v>
      </c>
      <c r="C600" s="287">
        <v>2011</v>
      </c>
      <c r="D600" s="287">
        <v>6.6130000000000004</v>
      </c>
    </row>
    <row r="601" spans="1:4">
      <c r="A601" s="287" t="s">
        <v>697</v>
      </c>
      <c r="B601" s="287" t="s">
        <v>32</v>
      </c>
      <c r="C601" s="287">
        <v>2012</v>
      </c>
      <c r="D601" s="287">
        <v>5.2080000000000002</v>
      </c>
    </row>
    <row r="602" spans="1:4">
      <c r="A602" s="287" t="s">
        <v>697</v>
      </c>
      <c r="B602" s="287" t="s">
        <v>32</v>
      </c>
      <c r="C602" s="287">
        <v>2013</v>
      </c>
      <c r="D602" s="287">
        <v>5.28</v>
      </c>
    </row>
    <row r="603" spans="1:4">
      <c r="A603" s="287" t="s">
        <v>697</v>
      </c>
      <c r="B603" s="287" t="s">
        <v>32</v>
      </c>
      <c r="C603" s="287">
        <v>2014</v>
      </c>
      <c r="D603" s="287">
        <v>4.5199999999999996</v>
      </c>
    </row>
    <row r="604" spans="1:4">
      <c r="A604" s="287" t="s">
        <v>697</v>
      </c>
      <c r="B604" s="287" t="s">
        <v>32</v>
      </c>
      <c r="C604" s="287">
        <v>2015</v>
      </c>
      <c r="D604" s="287">
        <v>4.7</v>
      </c>
    </row>
    <row r="605" spans="1:4">
      <c r="A605" s="287" t="s">
        <v>697</v>
      </c>
      <c r="B605" s="287" t="s">
        <v>32</v>
      </c>
      <c r="C605" s="287">
        <v>2016</v>
      </c>
      <c r="D605" s="287">
        <v>3.9</v>
      </c>
    </row>
    <row r="606" spans="1:4">
      <c r="A606" s="287" t="s">
        <v>697</v>
      </c>
      <c r="B606" s="287" t="s">
        <v>32</v>
      </c>
      <c r="C606" s="287">
        <v>2017</v>
      </c>
      <c r="D606" s="287">
        <v>3.3</v>
      </c>
    </row>
    <row r="607" spans="1:4">
      <c r="A607" s="287" t="s">
        <v>697</v>
      </c>
      <c r="B607" s="287" t="s">
        <v>32</v>
      </c>
      <c r="C607" s="287">
        <v>2018</v>
      </c>
      <c r="D607" s="287">
        <v>5.2</v>
      </c>
    </row>
    <row r="608" spans="1:4">
      <c r="A608" s="287" t="s">
        <v>697</v>
      </c>
      <c r="B608" s="287" t="s">
        <v>32</v>
      </c>
      <c r="C608" s="287">
        <v>2019</v>
      </c>
      <c r="D608" s="287">
        <v>5.4569999999999999</v>
      </c>
    </row>
    <row r="609" spans="1:4">
      <c r="A609" s="287" t="s">
        <v>697</v>
      </c>
      <c r="B609" s="287" t="s">
        <v>32</v>
      </c>
      <c r="C609" s="287">
        <v>2020</v>
      </c>
      <c r="D609" s="287">
        <v>6.18</v>
      </c>
    </row>
    <row r="610" spans="1:4">
      <c r="A610" s="287" t="s">
        <v>697</v>
      </c>
      <c r="B610" s="287" t="s">
        <v>32</v>
      </c>
      <c r="C610" s="287">
        <v>2021</v>
      </c>
      <c r="D610" s="287">
        <v>6.0759999999999996</v>
      </c>
    </row>
    <row r="611" spans="1:4">
      <c r="A611" s="287" t="s">
        <v>697</v>
      </c>
      <c r="B611" s="287" t="s">
        <v>32</v>
      </c>
      <c r="C611" s="287">
        <v>2022</v>
      </c>
      <c r="D611" s="287">
        <v>4.9690000000000003</v>
      </c>
    </row>
    <row r="612" spans="1:4">
      <c r="A612" s="287" t="s">
        <v>697</v>
      </c>
      <c r="B612" s="287" t="s">
        <v>32</v>
      </c>
      <c r="C612" s="287">
        <v>2023</v>
      </c>
      <c r="D612" s="287">
        <v>4.6980000000000004</v>
      </c>
    </row>
    <row r="613" spans="1:4">
      <c r="A613" s="287" t="s">
        <v>697</v>
      </c>
      <c r="B613" s="287" t="s">
        <v>32</v>
      </c>
      <c r="C613" s="287">
        <v>2024</v>
      </c>
      <c r="D613" s="287">
        <v>4.9800000000000004</v>
      </c>
    </row>
    <row r="614" spans="1:4">
      <c r="A614" s="287" t="s">
        <v>697</v>
      </c>
      <c r="B614" s="287" t="s">
        <v>33</v>
      </c>
      <c r="C614" s="287">
        <v>1991</v>
      </c>
      <c r="D614" s="287">
        <v>15.97375619</v>
      </c>
    </row>
    <row r="615" spans="1:4">
      <c r="A615" s="287" t="s">
        <v>697</v>
      </c>
      <c r="B615" s="287" t="s">
        <v>33</v>
      </c>
      <c r="C615" s="287">
        <v>1992</v>
      </c>
      <c r="D615" s="287">
        <v>14.668671209999999</v>
      </c>
    </row>
    <row r="616" spans="1:4">
      <c r="A616" s="287" t="s">
        <v>697</v>
      </c>
      <c r="B616" s="287" t="s">
        <v>33</v>
      </c>
      <c r="C616" s="287">
        <v>1993</v>
      </c>
      <c r="D616" s="287">
        <v>13.26362516</v>
      </c>
    </row>
    <row r="617" spans="1:4">
      <c r="A617" s="287" t="s">
        <v>697</v>
      </c>
      <c r="B617" s="287" t="s">
        <v>33</v>
      </c>
      <c r="C617" s="287">
        <v>1994</v>
      </c>
      <c r="D617" s="287">
        <v>14.00487133</v>
      </c>
    </row>
    <row r="618" spans="1:4">
      <c r="A618" s="287" t="s">
        <v>697</v>
      </c>
      <c r="B618" s="287" t="s">
        <v>33</v>
      </c>
      <c r="C618" s="287">
        <v>1995</v>
      </c>
      <c r="D618" s="287">
        <v>14.011957750000001</v>
      </c>
    </row>
    <row r="619" spans="1:4">
      <c r="A619" s="287" t="s">
        <v>697</v>
      </c>
      <c r="B619" s="287" t="s">
        <v>33</v>
      </c>
      <c r="C619" s="287">
        <v>1996</v>
      </c>
      <c r="D619" s="287">
        <v>14.315651770000001</v>
      </c>
    </row>
    <row r="620" spans="1:4">
      <c r="A620" s="287" t="s">
        <v>697</v>
      </c>
      <c r="B620" s="287" t="s">
        <v>33</v>
      </c>
      <c r="C620" s="287">
        <v>1997</v>
      </c>
      <c r="D620" s="287">
        <v>13.371438700000001</v>
      </c>
    </row>
    <row r="621" spans="1:4">
      <c r="A621" s="287" t="s">
        <v>697</v>
      </c>
      <c r="B621" s="287" t="s">
        <v>33</v>
      </c>
      <c r="C621" s="287">
        <v>1998</v>
      </c>
      <c r="D621" s="287">
        <v>13.57586289</v>
      </c>
    </row>
    <row r="622" spans="1:4">
      <c r="A622" s="287" t="s">
        <v>697</v>
      </c>
      <c r="B622" s="287" t="s">
        <v>33</v>
      </c>
      <c r="C622" s="287">
        <v>1999</v>
      </c>
      <c r="D622" s="287">
        <v>11.75117002</v>
      </c>
    </row>
    <row r="623" spans="1:4">
      <c r="A623" s="287" t="s">
        <v>697</v>
      </c>
      <c r="B623" s="287" t="s">
        <v>33</v>
      </c>
      <c r="C623" s="287">
        <v>2000</v>
      </c>
      <c r="D623" s="287">
        <v>13.525421700000001</v>
      </c>
    </row>
    <row r="624" spans="1:4">
      <c r="A624" s="287" t="s">
        <v>697</v>
      </c>
      <c r="B624" s="287" t="s">
        <v>33</v>
      </c>
      <c r="C624" s="287">
        <v>2001</v>
      </c>
      <c r="D624" s="287">
        <v>14.70834958</v>
      </c>
    </row>
    <row r="625" spans="1:4">
      <c r="A625" s="287" t="s">
        <v>697</v>
      </c>
      <c r="B625" s="287" t="s">
        <v>33</v>
      </c>
      <c r="C625" s="287">
        <v>2002</v>
      </c>
      <c r="D625" s="287">
        <v>14.108112350000001</v>
      </c>
    </row>
    <row r="626" spans="1:4">
      <c r="A626" s="287" t="s">
        <v>697</v>
      </c>
      <c r="B626" s="287" t="s">
        <v>33</v>
      </c>
      <c r="C626" s="287">
        <v>2003</v>
      </c>
      <c r="D626" s="287">
        <v>13.65166859</v>
      </c>
    </row>
    <row r="627" spans="1:4">
      <c r="A627" s="287" t="s">
        <v>697</v>
      </c>
      <c r="B627" s="287" t="s">
        <v>33</v>
      </c>
      <c r="C627" s="287">
        <v>2004</v>
      </c>
      <c r="D627" s="287">
        <v>12.350206780000001</v>
      </c>
    </row>
    <row r="628" spans="1:4">
      <c r="A628" s="287" t="s">
        <v>697</v>
      </c>
      <c r="B628" s="287" t="s">
        <v>33</v>
      </c>
      <c r="C628" s="287">
        <v>2005</v>
      </c>
      <c r="D628" s="287">
        <v>9.7809668209999998</v>
      </c>
    </row>
    <row r="629" spans="1:4">
      <c r="A629" s="287" t="s">
        <v>697</v>
      </c>
      <c r="B629" s="287" t="s">
        <v>33</v>
      </c>
      <c r="C629" s="287">
        <v>2006</v>
      </c>
      <c r="D629" s="287">
        <v>8.6616267059999998</v>
      </c>
    </row>
    <row r="630" spans="1:4">
      <c r="A630" s="287" t="s">
        <v>697</v>
      </c>
      <c r="B630" s="287" t="s">
        <v>33</v>
      </c>
      <c r="C630" s="287">
        <v>2007</v>
      </c>
      <c r="D630" s="287">
        <v>6.3716175469999996</v>
      </c>
    </row>
    <row r="631" spans="1:4">
      <c r="A631" s="287" t="s">
        <v>697</v>
      </c>
      <c r="B631" s="287" t="s">
        <v>33</v>
      </c>
      <c r="C631" s="287">
        <v>2008</v>
      </c>
      <c r="D631" s="287">
        <v>5.578546148</v>
      </c>
    </row>
    <row r="632" spans="1:4">
      <c r="A632" s="287" t="s">
        <v>697</v>
      </c>
      <c r="B632" s="287" t="s">
        <v>33</v>
      </c>
      <c r="C632" s="287">
        <v>2009</v>
      </c>
      <c r="D632" s="287">
        <v>6.5570230049999996</v>
      </c>
    </row>
    <row r="633" spans="1:4">
      <c r="A633" s="287" t="s">
        <v>697</v>
      </c>
      <c r="B633" s="287" t="s">
        <v>33</v>
      </c>
      <c r="C633" s="287">
        <v>2010</v>
      </c>
      <c r="D633" s="287">
        <v>6.5158598300000001</v>
      </c>
    </row>
    <row r="634" spans="1:4">
      <c r="A634" s="287" t="s">
        <v>697</v>
      </c>
      <c r="B634" s="287" t="s">
        <v>33</v>
      </c>
      <c r="C634" s="287">
        <v>2011</v>
      </c>
      <c r="D634" s="287">
        <v>4.4814326280000003</v>
      </c>
    </row>
    <row r="635" spans="1:4">
      <c r="A635" s="287" t="s">
        <v>697</v>
      </c>
      <c r="B635" s="287" t="s">
        <v>33</v>
      </c>
      <c r="C635" s="287">
        <v>2012</v>
      </c>
      <c r="D635" s="287">
        <v>4.0504580710000004</v>
      </c>
    </row>
    <row r="636" spans="1:4">
      <c r="A636" s="287" t="s">
        <v>697</v>
      </c>
      <c r="B636" s="287" t="s">
        <v>33</v>
      </c>
      <c r="C636" s="287">
        <v>2013</v>
      </c>
      <c r="D636" s="287">
        <v>4.0984137709999997</v>
      </c>
    </row>
    <row r="637" spans="1:4">
      <c r="A637" s="287" t="s">
        <v>697</v>
      </c>
      <c r="B637" s="287" t="s">
        <v>33</v>
      </c>
      <c r="C637" s="287">
        <v>2014</v>
      </c>
      <c r="D637" s="287">
        <v>4.8226935219999998</v>
      </c>
    </row>
    <row r="638" spans="1:4">
      <c r="A638" s="287" t="s">
        <v>697</v>
      </c>
      <c r="B638" s="287" t="s">
        <v>33</v>
      </c>
      <c r="C638" s="287">
        <v>2015</v>
      </c>
      <c r="D638" s="287">
        <v>5.0522668120000001</v>
      </c>
    </row>
    <row r="639" spans="1:4">
      <c r="A639" s="287" t="s">
        <v>697</v>
      </c>
      <c r="B639" s="287" t="s">
        <v>33</v>
      </c>
      <c r="C639" s="287">
        <v>2016</v>
      </c>
      <c r="D639" s="287">
        <v>5.494287903</v>
      </c>
    </row>
    <row r="640" spans="1:4">
      <c r="A640" s="287" t="s">
        <v>697</v>
      </c>
      <c r="B640" s="287" t="s">
        <v>33</v>
      </c>
      <c r="C640" s="287">
        <v>2017</v>
      </c>
      <c r="D640" s="287">
        <v>6.1303237829999997</v>
      </c>
    </row>
    <row r="641" spans="1:4">
      <c r="A641" s="287" t="s">
        <v>697</v>
      </c>
      <c r="B641" s="287" t="s">
        <v>33</v>
      </c>
      <c r="C641" s="287">
        <v>2018</v>
      </c>
      <c r="D641" s="287">
        <v>5.9557913170000001</v>
      </c>
    </row>
    <row r="642" spans="1:4">
      <c r="A642" s="287" t="s">
        <v>697</v>
      </c>
      <c r="B642" s="287" t="s">
        <v>33</v>
      </c>
      <c r="C642" s="287">
        <v>2019</v>
      </c>
      <c r="D642" s="287">
        <v>7.0695917699999997</v>
      </c>
    </row>
    <row r="643" spans="1:4">
      <c r="A643" s="287" t="s">
        <v>697</v>
      </c>
      <c r="B643" s="287" t="s">
        <v>33</v>
      </c>
      <c r="C643" s="287">
        <v>2021</v>
      </c>
      <c r="D643" s="287">
        <v>11.3</v>
      </c>
    </row>
    <row r="644" spans="1:4">
      <c r="A644" s="287" t="s">
        <v>697</v>
      </c>
      <c r="B644" s="287" t="s">
        <v>33</v>
      </c>
      <c r="C644" s="287">
        <v>2022</v>
      </c>
      <c r="D644" s="287">
        <v>9.9</v>
      </c>
    </row>
    <row r="645" spans="1:4">
      <c r="A645" s="287" t="s">
        <v>697</v>
      </c>
      <c r="B645" s="287" t="s">
        <v>33</v>
      </c>
      <c r="C645" s="287">
        <v>2023</v>
      </c>
      <c r="D645" s="287">
        <v>7.4310931739999999</v>
      </c>
    </row>
    <row r="646" spans="1:4">
      <c r="A646" s="287" t="s">
        <v>697</v>
      </c>
      <c r="B646" s="287" t="s">
        <v>33</v>
      </c>
      <c r="C646" s="287">
        <v>2024</v>
      </c>
      <c r="D646" s="287">
        <v>9.5266015950000007</v>
      </c>
    </row>
    <row r="647" spans="1:4">
      <c r="A647" s="287" t="s">
        <v>697</v>
      </c>
      <c r="B647" s="287" t="s">
        <v>34</v>
      </c>
      <c r="C647" s="287">
        <v>1991</v>
      </c>
      <c r="D647" s="287">
        <v>5.0999999999999996</v>
      </c>
    </row>
    <row r="648" spans="1:4">
      <c r="A648" s="287" t="s">
        <v>697</v>
      </c>
      <c r="B648" s="287" t="s">
        <v>34</v>
      </c>
      <c r="C648" s="287">
        <v>1992</v>
      </c>
      <c r="D648" s="287">
        <v>4.9800000000000004</v>
      </c>
    </row>
    <row r="649" spans="1:4">
      <c r="A649" s="287" t="s">
        <v>697</v>
      </c>
      <c r="B649" s="287" t="s">
        <v>34</v>
      </c>
      <c r="C649" s="287">
        <v>1993</v>
      </c>
      <c r="D649" s="287">
        <v>5.0599999999999996</v>
      </c>
    </row>
    <row r="650" spans="1:4">
      <c r="A650" s="287" t="s">
        <v>697</v>
      </c>
      <c r="B650" s="287" t="s">
        <v>34</v>
      </c>
      <c r="C650" s="287">
        <v>1994</v>
      </c>
      <c r="D650" s="287">
        <v>4.41</v>
      </c>
    </row>
    <row r="651" spans="1:4">
      <c r="A651" s="287" t="s">
        <v>697</v>
      </c>
      <c r="B651" s="287" t="s">
        <v>34</v>
      </c>
      <c r="C651" s="287">
        <v>1995</v>
      </c>
      <c r="D651" s="287">
        <v>3.4</v>
      </c>
    </row>
    <row r="652" spans="1:4">
      <c r="A652" s="287" t="s">
        <v>697</v>
      </c>
      <c r="B652" s="287" t="s">
        <v>34</v>
      </c>
      <c r="C652" s="287">
        <v>1996</v>
      </c>
      <c r="D652" s="287">
        <v>8.15</v>
      </c>
    </row>
    <row r="653" spans="1:4">
      <c r="A653" s="287" t="s">
        <v>697</v>
      </c>
      <c r="B653" s="287" t="s">
        <v>34</v>
      </c>
      <c r="C653" s="287">
        <v>1997</v>
      </c>
      <c r="D653" s="287">
        <v>5.387025285</v>
      </c>
    </row>
    <row r="654" spans="1:4">
      <c r="A654" s="287" t="s">
        <v>697</v>
      </c>
      <c r="B654" s="287" t="s">
        <v>34</v>
      </c>
      <c r="C654" s="287">
        <v>1998</v>
      </c>
      <c r="D654" s="287">
        <v>5.387025285</v>
      </c>
    </row>
    <row r="655" spans="1:4">
      <c r="A655" s="287" t="s">
        <v>697</v>
      </c>
      <c r="B655" s="287" t="s">
        <v>34</v>
      </c>
      <c r="C655" s="287">
        <v>1999</v>
      </c>
      <c r="D655" s="287">
        <v>6.7966497510000004</v>
      </c>
    </row>
    <row r="656" spans="1:4">
      <c r="A656" s="287" t="s">
        <v>697</v>
      </c>
      <c r="B656" s="287" t="s">
        <v>34</v>
      </c>
      <c r="C656" s="287">
        <v>2000</v>
      </c>
      <c r="D656" s="287">
        <v>7.4950541079999997</v>
      </c>
    </row>
    <row r="657" spans="1:4">
      <c r="A657" s="287" t="s">
        <v>697</v>
      </c>
      <c r="B657" s="287" t="s">
        <v>34</v>
      </c>
      <c r="C657" s="287">
        <v>2001</v>
      </c>
      <c r="D657" s="287">
        <v>7.4950541079999997</v>
      </c>
    </row>
    <row r="658" spans="1:4">
      <c r="A658" s="287" t="s">
        <v>697</v>
      </c>
      <c r="B658" s="287" t="s">
        <v>34</v>
      </c>
      <c r="C658" s="287">
        <v>2002</v>
      </c>
      <c r="D658" s="287">
        <v>10.67681739</v>
      </c>
    </row>
    <row r="659" spans="1:4">
      <c r="A659" s="287" t="s">
        <v>697</v>
      </c>
      <c r="B659" s="287" t="s">
        <v>34</v>
      </c>
      <c r="C659" s="287">
        <v>2003</v>
      </c>
      <c r="D659" s="287">
        <v>7.9805028499999997</v>
      </c>
    </row>
    <row r="660" spans="1:4">
      <c r="A660" s="287" t="s">
        <v>697</v>
      </c>
      <c r="B660" s="287" t="s">
        <v>34</v>
      </c>
      <c r="C660" s="287">
        <v>2004</v>
      </c>
      <c r="D660" s="287">
        <v>7.2813587599999998</v>
      </c>
    </row>
    <row r="661" spans="1:4">
      <c r="A661" s="287" t="s">
        <v>697</v>
      </c>
      <c r="B661" s="287" t="s">
        <v>34</v>
      </c>
      <c r="C661" s="287">
        <v>2005</v>
      </c>
      <c r="D661" s="287">
        <v>5.5039132659999996</v>
      </c>
    </row>
    <row r="662" spans="1:4">
      <c r="A662" s="287" t="s">
        <v>697</v>
      </c>
      <c r="B662" s="287" t="s">
        <v>34</v>
      </c>
      <c r="C662" s="287">
        <v>2006</v>
      </c>
      <c r="D662" s="287">
        <v>6.4363570159999997</v>
      </c>
    </row>
    <row r="663" spans="1:4">
      <c r="A663" s="287" t="s">
        <v>697</v>
      </c>
      <c r="B663" s="287" t="s">
        <v>34</v>
      </c>
      <c r="C663" s="287">
        <v>2007</v>
      </c>
      <c r="D663" s="287">
        <v>5.512164448</v>
      </c>
    </row>
    <row r="664" spans="1:4">
      <c r="A664" s="287" t="s">
        <v>697</v>
      </c>
      <c r="B664" s="287" t="s">
        <v>34</v>
      </c>
      <c r="C664" s="287">
        <v>2008</v>
      </c>
      <c r="D664" s="287">
        <v>5.6516500629999999</v>
      </c>
    </row>
    <row r="665" spans="1:4">
      <c r="A665" s="287" t="s">
        <v>697</v>
      </c>
      <c r="B665" s="287" t="s">
        <v>34</v>
      </c>
      <c r="C665" s="287">
        <v>2009</v>
      </c>
      <c r="D665" s="287">
        <v>6.3434510929999997</v>
      </c>
    </row>
    <row r="666" spans="1:4">
      <c r="A666" s="287" t="s">
        <v>697</v>
      </c>
      <c r="B666" s="287" t="s">
        <v>34</v>
      </c>
      <c r="C666" s="287">
        <v>2010</v>
      </c>
      <c r="D666" s="287">
        <v>5.6707908309999997</v>
      </c>
    </row>
    <row r="667" spans="1:4">
      <c r="A667" s="287" t="s">
        <v>697</v>
      </c>
      <c r="B667" s="287" t="s">
        <v>34</v>
      </c>
      <c r="C667" s="287">
        <v>2011</v>
      </c>
      <c r="D667" s="287">
        <v>5.5492539450000002</v>
      </c>
    </row>
    <row r="668" spans="1:4">
      <c r="A668" s="287" t="s">
        <v>697</v>
      </c>
      <c r="B668" s="287" t="s">
        <v>34</v>
      </c>
      <c r="C668" s="287">
        <v>2012</v>
      </c>
      <c r="D668" s="287">
        <v>4.5726781990000003</v>
      </c>
    </row>
    <row r="669" spans="1:4">
      <c r="A669" s="287" t="s">
        <v>697</v>
      </c>
      <c r="B669" s="287" t="s">
        <v>34</v>
      </c>
      <c r="C669" s="287">
        <v>2013</v>
      </c>
      <c r="D669" s="287">
        <v>5.020844544</v>
      </c>
    </row>
    <row r="670" spans="1:4">
      <c r="A670" s="287" t="s">
        <v>697</v>
      </c>
      <c r="B670" s="287" t="s">
        <v>34</v>
      </c>
      <c r="C670" s="287">
        <v>2014</v>
      </c>
      <c r="D670" s="287">
        <v>6.038112731</v>
      </c>
    </row>
    <row r="671" spans="1:4">
      <c r="A671" s="287" t="s">
        <v>697</v>
      </c>
      <c r="B671" s="287" t="s">
        <v>34</v>
      </c>
      <c r="C671" s="287">
        <v>2015</v>
      </c>
      <c r="D671" s="287">
        <v>5.3512201399999997</v>
      </c>
    </row>
    <row r="672" spans="1:4">
      <c r="A672" s="287" t="s">
        <v>697</v>
      </c>
      <c r="B672" s="287" t="s">
        <v>34</v>
      </c>
      <c r="C672" s="287">
        <v>2016</v>
      </c>
      <c r="D672" s="287">
        <v>5.9970616840000002</v>
      </c>
    </row>
    <row r="673" spans="1:4">
      <c r="A673" s="287" t="s">
        <v>697</v>
      </c>
      <c r="B673" s="287" t="s">
        <v>34</v>
      </c>
      <c r="C673" s="287">
        <v>2017</v>
      </c>
      <c r="D673" s="287">
        <v>6.1599845369999997</v>
      </c>
    </row>
    <row r="674" spans="1:4">
      <c r="A674" s="287" t="s">
        <v>697</v>
      </c>
      <c r="B674" s="287" t="s">
        <v>34</v>
      </c>
      <c r="C674" s="287">
        <v>2018</v>
      </c>
      <c r="D674" s="287">
        <v>6.1220051609999997</v>
      </c>
    </row>
    <row r="675" spans="1:4">
      <c r="A675" s="287" t="s">
        <v>697</v>
      </c>
      <c r="B675" s="287" t="s">
        <v>34</v>
      </c>
      <c r="C675" s="287">
        <v>2019</v>
      </c>
      <c r="D675" s="287">
        <v>6.4547428509999998</v>
      </c>
    </row>
    <row r="676" spans="1:4">
      <c r="A676" s="287" t="s">
        <v>697</v>
      </c>
      <c r="B676" s="287" t="s">
        <v>34</v>
      </c>
      <c r="C676" s="287">
        <v>2020</v>
      </c>
      <c r="D676" s="287">
        <v>7.5164888750000003</v>
      </c>
    </row>
    <row r="677" spans="1:4">
      <c r="A677" s="287" t="s">
        <v>697</v>
      </c>
      <c r="B677" s="287" t="s">
        <v>34</v>
      </c>
      <c r="C677" s="287">
        <v>2021</v>
      </c>
      <c r="D677" s="287">
        <v>7.4387684869999999</v>
      </c>
    </row>
    <row r="678" spans="1:4">
      <c r="A678" s="287" t="s">
        <v>697</v>
      </c>
      <c r="B678" s="287" t="s">
        <v>34</v>
      </c>
      <c r="C678" s="287">
        <v>2022</v>
      </c>
      <c r="D678" s="287">
        <v>6.831500342</v>
      </c>
    </row>
    <row r="679" spans="1:4">
      <c r="A679" s="287" t="s">
        <v>697</v>
      </c>
      <c r="B679" s="287" t="s">
        <v>34</v>
      </c>
      <c r="C679" s="287">
        <v>2023</v>
      </c>
      <c r="D679" s="287">
        <v>5.9021859919999997</v>
      </c>
    </row>
    <row r="680" spans="1:4">
      <c r="A680" s="287" t="s">
        <v>697</v>
      </c>
      <c r="B680" s="287" t="s">
        <v>34</v>
      </c>
      <c r="C680" s="287">
        <v>2024</v>
      </c>
      <c r="D680" s="287">
        <v>5.7517317019999998</v>
      </c>
    </row>
    <row r="681" spans="1:4">
      <c r="A681" s="287" t="s">
        <v>697</v>
      </c>
      <c r="B681" s="287" t="s">
        <v>35</v>
      </c>
      <c r="C681" s="287">
        <v>1991</v>
      </c>
      <c r="D681" s="287">
        <v>4.9260000000000002</v>
      </c>
    </row>
    <row r="682" spans="1:4">
      <c r="A682" s="287" t="s">
        <v>697</v>
      </c>
      <c r="B682" s="287" t="s">
        <v>35</v>
      </c>
      <c r="C682" s="287">
        <v>1992</v>
      </c>
      <c r="D682" s="287">
        <v>5.0679999999999996</v>
      </c>
    </row>
    <row r="683" spans="1:4">
      <c r="A683" s="287" t="s">
        <v>697</v>
      </c>
      <c r="B683" s="287" t="s">
        <v>35</v>
      </c>
      <c r="C683" s="287">
        <v>1993</v>
      </c>
      <c r="D683" s="287">
        <v>4.7949999999999999</v>
      </c>
    </row>
    <row r="684" spans="1:4">
      <c r="A684" s="287" t="s">
        <v>697</v>
      </c>
      <c r="B684" s="287" t="s">
        <v>35</v>
      </c>
      <c r="C684" s="287">
        <v>1994</v>
      </c>
      <c r="D684" s="287">
        <v>4.4909999999999997</v>
      </c>
    </row>
    <row r="685" spans="1:4">
      <c r="A685" s="287" t="s">
        <v>697</v>
      </c>
      <c r="B685" s="287" t="s">
        <v>35</v>
      </c>
      <c r="C685" s="287">
        <v>1995</v>
      </c>
      <c r="D685" s="287">
        <v>4.7080000000000002</v>
      </c>
    </row>
    <row r="686" spans="1:4">
      <c r="A686" s="287" t="s">
        <v>697</v>
      </c>
      <c r="B686" s="287" t="s">
        <v>35</v>
      </c>
      <c r="C686" s="287">
        <v>1996</v>
      </c>
      <c r="D686" s="287">
        <v>4.9290000000000003</v>
      </c>
    </row>
    <row r="687" spans="1:4">
      <c r="A687" s="287" t="s">
        <v>697</v>
      </c>
      <c r="B687" s="287" t="s">
        <v>35</v>
      </c>
      <c r="C687" s="287">
        <v>1997</v>
      </c>
      <c r="D687" s="287">
        <v>4.7619999999999996</v>
      </c>
    </row>
    <row r="688" spans="1:4">
      <c r="A688" s="287" t="s">
        <v>697</v>
      </c>
      <c r="B688" s="287" t="s">
        <v>35</v>
      </c>
      <c r="C688" s="287">
        <v>1998</v>
      </c>
      <c r="D688" s="287">
        <v>5.0990000000000002</v>
      </c>
    </row>
    <row r="689" spans="1:4">
      <c r="A689" s="287" t="s">
        <v>697</v>
      </c>
      <c r="B689" s="287" t="s">
        <v>35</v>
      </c>
      <c r="C689" s="287">
        <v>1999</v>
      </c>
      <c r="D689" s="287">
        <v>5.0110000000000001</v>
      </c>
    </row>
    <row r="690" spans="1:4">
      <c r="A690" s="287" t="s">
        <v>697</v>
      </c>
      <c r="B690" s="287" t="s">
        <v>35</v>
      </c>
      <c r="C690" s="287">
        <v>2000</v>
      </c>
      <c r="D690" s="287">
        <v>4.9589999999999996</v>
      </c>
    </row>
    <row r="691" spans="1:4">
      <c r="A691" s="287" t="s">
        <v>697</v>
      </c>
      <c r="B691" s="287" t="s">
        <v>35</v>
      </c>
      <c r="C691" s="287">
        <v>2001</v>
      </c>
      <c r="D691" s="287">
        <v>5.0679999999999996</v>
      </c>
    </row>
    <row r="692" spans="1:4">
      <c r="A692" s="287" t="s">
        <v>697</v>
      </c>
      <c r="B692" s="287" t="s">
        <v>35</v>
      </c>
      <c r="C692" s="287">
        <v>2002</v>
      </c>
      <c r="D692" s="287">
        <v>9.371589792</v>
      </c>
    </row>
    <row r="693" spans="1:4">
      <c r="A693" s="287" t="s">
        <v>697</v>
      </c>
      <c r="B693" s="287" t="s">
        <v>35</v>
      </c>
      <c r="C693" s="287">
        <v>2003</v>
      </c>
      <c r="D693" s="287">
        <v>9.3610612510000006</v>
      </c>
    </row>
    <row r="694" spans="1:4">
      <c r="A694" s="287" t="s">
        <v>697</v>
      </c>
      <c r="B694" s="287" t="s">
        <v>35</v>
      </c>
      <c r="C694" s="287">
        <v>2004</v>
      </c>
      <c r="D694" s="287">
        <v>9.5197163539999998</v>
      </c>
    </row>
    <row r="695" spans="1:4">
      <c r="A695" s="287" t="s">
        <v>697</v>
      </c>
      <c r="B695" s="287" t="s">
        <v>35</v>
      </c>
      <c r="C695" s="287">
        <v>2005</v>
      </c>
      <c r="D695" s="287">
        <v>9.6314745049999999</v>
      </c>
    </row>
    <row r="696" spans="1:4">
      <c r="A696" s="287" t="s">
        <v>697</v>
      </c>
      <c r="B696" s="287" t="s">
        <v>35</v>
      </c>
      <c r="C696" s="287">
        <v>2006</v>
      </c>
      <c r="D696" s="287">
        <v>8.5241327780000002</v>
      </c>
    </row>
    <row r="697" spans="1:4">
      <c r="A697" s="287" t="s">
        <v>697</v>
      </c>
      <c r="B697" s="287" t="s">
        <v>35</v>
      </c>
      <c r="C697" s="287">
        <v>2007</v>
      </c>
      <c r="D697" s="287">
        <v>8.4471227009999996</v>
      </c>
    </row>
    <row r="698" spans="1:4">
      <c r="A698" s="287" t="s">
        <v>697</v>
      </c>
      <c r="B698" s="287" t="s">
        <v>35</v>
      </c>
      <c r="C698" s="287">
        <v>2008</v>
      </c>
      <c r="D698" s="287">
        <v>8.3097956409999991</v>
      </c>
    </row>
    <row r="699" spans="1:4">
      <c r="A699" s="287" t="s">
        <v>697</v>
      </c>
      <c r="B699" s="287" t="s">
        <v>35</v>
      </c>
      <c r="C699" s="287">
        <v>2009</v>
      </c>
      <c r="D699" s="287">
        <v>8.3549320340000008</v>
      </c>
    </row>
    <row r="700" spans="1:4">
      <c r="A700" s="287" t="s">
        <v>697</v>
      </c>
      <c r="B700" s="287" t="s">
        <v>35</v>
      </c>
      <c r="C700" s="287">
        <v>2010</v>
      </c>
      <c r="D700" s="287">
        <v>8.0327572150000002</v>
      </c>
    </row>
    <row r="701" spans="1:4">
      <c r="A701" s="287" t="s">
        <v>697</v>
      </c>
      <c r="B701" s="287" t="s">
        <v>35</v>
      </c>
      <c r="C701" s="287">
        <v>2011</v>
      </c>
      <c r="D701" s="287">
        <v>7.6907778220000003</v>
      </c>
    </row>
    <row r="702" spans="1:4">
      <c r="A702" s="287" t="s">
        <v>697</v>
      </c>
      <c r="B702" s="287" t="s">
        <v>35</v>
      </c>
      <c r="C702" s="287">
        <v>2012</v>
      </c>
      <c r="D702" s="287">
        <v>6.9613993040000004</v>
      </c>
    </row>
    <row r="703" spans="1:4">
      <c r="A703" s="287" t="s">
        <v>697</v>
      </c>
      <c r="B703" s="287" t="s">
        <v>35</v>
      </c>
      <c r="C703" s="287">
        <v>2013</v>
      </c>
      <c r="D703" s="287">
        <v>5.8946481530000003</v>
      </c>
    </row>
    <row r="704" spans="1:4">
      <c r="A704" s="287" t="s">
        <v>697</v>
      </c>
      <c r="B704" s="287" t="s">
        <v>35</v>
      </c>
      <c r="C704" s="287">
        <v>2014</v>
      </c>
      <c r="D704" s="287">
        <v>5.9965590950000003</v>
      </c>
    </row>
    <row r="705" spans="1:4">
      <c r="A705" s="287" t="s">
        <v>697</v>
      </c>
      <c r="B705" s="287" t="s">
        <v>35</v>
      </c>
      <c r="C705" s="287">
        <v>2015</v>
      </c>
      <c r="D705" s="287">
        <v>6.4316069809999998</v>
      </c>
    </row>
    <row r="706" spans="1:4">
      <c r="A706" s="287" t="s">
        <v>697</v>
      </c>
      <c r="B706" s="287" t="s">
        <v>35</v>
      </c>
      <c r="C706" s="287">
        <v>2016</v>
      </c>
      <c r="D706" s="287">
        <v>6.7064867670000003</v>
      </c>
    </row>
    <row r="707" spans="1:4">
      <c r="A707" s="287" t="s">
        <v>697</v>
      </c>
      <c r="B707" s="287" t="s">
        <v>35</v>
      </c>
      <c r="C707" s="287">
        <v>2017</v>
      </c>
      <c r="D707" s="287">
        <v>6.8664587319999999</v>
      </c>
    </row>
    <row r="708" spans="1:4">
      <c r="A708" s="287" t="s">
        <v>697</v>
      </c>
      <c r="B708" s="287" t="s">
        <v>35</v>
      </c>
      <c r="C708" s="287">
        <v>2018</v>
      </c>
      <c r="D708" s="287">
        <v>6.7341219060000004</v>
      </c>
    </row>
    <row r="709" spans="1:4">
      <c r="A709" s="287" t="s">
        <v>697</v>
      </c>
      <c r="B709" s="287" t="s">
        <v>35</v>
      </c>
      <c r="C709" s="287">
        <v>2019</v>
      </c>
      <c r="D709" s="287">
        <v>6.5807945190000003</v>
      </c>
    </row>
    <row r="710" spans="1:4">
      <c r="A710" s="287" t="s">
        <v>697</v>
      </c>
      <c r="B710" s="287" t="s">
        <v>35</v>
      </c>
      <c r="C710" s="287">
        <v>2020</v>
      </c>
      <c r="D710" s="287">
        <v>12.7856395</v>
      </c>
    </row>
    <row r="711" spans="1:4">
      <c r="A711" s="287" t="s">
        <v>697</v>
      </c>
      <c r="B711" s="287" t="s">
        <v>35</v>
      </c>
      <c r="C711" s="287">
        <v>2021</v>
      </c>
      <c r="D711" s="287">
        <v>11.3060399</v>
      </c>
    </row>
    <row r="712" spans="1:4">
      <c r="A712" s="287" t="s">
        <v>697</v>
      </c>
      <c r="B712" s="287" t="s">
        <v>35</v>
      </c>
      <c r="C712" s="287">
        <v>2022</v>
      </c>
      <c r="D712" s="287">
        <v>7.7423789269999999</v>
      </c>
    </row>
    <row r="713" spans="1:4">
      <c r="A713" s="287" t="s">
        <v>697</v>
      </c>
      <c r="B713" s="287" t="s">
        <v>35</v>
      </c>
      <c r="C713" s="287">
        <v>2023</v>
      </c>
      <c r="D713" s="287">
        <v>6.863625313</v>
      </c>
    </row>
    <row r="714" spans="1:4">
      <c r="A714" s="287" t="s">
        <v>697</v>
      </c>
      <c r="B714" s="287" t="s">
        <v>35</v>
      </c>
      <c r="C714" s="287">
        <v>2024</v>
      </c>
      <c r="D714" s="287">
        <v>6.5533887980000003</v>
      </c>
    </row>
    <row r="715" spans="1:4">
      <c r="A715" s="287" t="s">
        <v>697</v>
      </c>
      <c r="B715" s="287" t="s">
        <v>37</v>
      </c>
      <c r="C715" s="287">
        <v>1991</v>
      </c>
      <c r="D715" s="287">
        <v>17.189</v>
      </c>
    </row>
    <row r="716" spans="1:4">
      <c r="A716" s="287" t="s">
        <v>697</v>
      </c>
      <c r="B716" s="287" t="s">
        <v>37</v>
      </c>
      <c r="C716" s="287">
        <v>1992</v>
      </c>
      <c r="D716" s="287">
        <v>17.28</v>
      </c>
    </row>
    <row r="717" spans="1:4">
      <c r="A717" s="287" t="s">
        <v>697</v>
      </c>
      <c r="B717" s="287" t="s">
        <v>37</v>
      </c>
      <c r="C717" s="287">
        <v>1993</v>
      </c>
      <c r="D717" s="287">
        <v>15.64</v>
      </c>
    </row>
    <row r="718" spans="1:4">
      <c r="A718" s="287" t="s">
        <v>697</v>
      </c>
      <c r="B718" s="287" t="s">
        <v>37</v>
      </c>
      <c r="C718" s="287">
        <v>1994</v>
      </c>
      <c r="D718" s="287">
        <v>12.7</v>
      </c>
    </row>
    <row r="719" spans="1:4">
      <c r="A719" s="287" t="s">
        <v>697</v>
      </c>
      <c r="B719" s="287" t="s">
        <v>37</v>
      </c>
      <c r="C719" s="287">
        <v>1995</v>
      </c>
      <c r="D719" s="287">
        <v>8.39</v>
      </c>
    </row>
    <row r="720" spans="1:4">
      <c r="A720" s="287" t="s">
        <v>697</v>
      </c>
      <c r="B720" s="287" t="s">
        <v>37</v>
      </c>
      <c r="C720" s="287">
        <v>1996</v>
      </c>
      <c r="D720" s="287">
        <v>10.88</v>
      </c>
    </row>
    <row r="721" spans="1:4">
      <c r="A721" s="287" t="s">
        <v>697</v>
      </c>
      <c r="B721" s="287" t="s">
        <v>37</v>
      </c>
      <c r="C721" s="287">
        <v>1997</v>
      </c>
      <c r="D721" s="287">
        <v>10.56</v>
      </c>
    </row>
    <row r="722" spans="1:4">
      <c r="A722" s="287" t="s">
        <v>697</v>
      </c>
      <c r="B722" s="287" t="s">
        <v>37</v>
      </c>
      <c r="C722" s="287">
        <v>1998</v>
      </c>
      <c r="D722" s="287">
        <v>10.63</v>
      </c>
    </row>
    <row r="723" spans="1:4">
      <c r="A723" s="287" t="s">
        <v>697</v>
      </c>
      <c r="B723" s="287" t="s">
        <v>37</v>
      </c>
      <c r="C723" s="287">
        <v>1999</v>
      </c>
      <c r="D723" s="287">
        <v>13.6</v>
      </c>
    </row>
    <row r="724" spans="1:4">
      <c r="A724" s="287" t="s">
        <v>697</v>
      </c>
      <c r="B724" s="287" t="s">
        <v>37</v>
      </c>
      <c r="C724" s="287">
        <v>2000</v>
      </c>
      <c r="D724" s="287">
        <v>12.872999999999999</v>
      </c>
    </row>
    <row r="725" spans="1:4">
      <c r="A725" s="287" t="s">
        <v>697</v>
      </c>
      <c r="B725" s="287" t="s">
        <v>37</v>
      </c>
      <c r="C725" s="287">
        <v>2001</v>
      </c>
      <c r="D725" s="287">
        <v>12.047000000000001</v>
      </c>
    </row>
    <row r="726" spans="1:4">
      <c r="A726" s="287" t="s">
        <v>697</v>
      </c>
      <c r="B726" s="287" t="s">
        <v>37</v>
      </c>
      <c r="C726" s="287">
        <v>2002</v>
      </c>
      <c r="D726" s="287">
        <v>11.186999999999999</v>
      </c>
    </row>
    <row r="727" spans="1:4">
      <c r="A727" s="287" t="s">
        <v>697</v>
      </c>
      <c r="B727" s="287" t="s">
        <v>37</v>
      </c>
      <c r="C727" s="287">
        <v>2003</v>
      </c>
      <c r="D727" s="287">
        <v>10.336</v>
      </c>
    </row>
    <row r="728" spans="1:4">
      <c r="A728" s="287" t="s">
        <v>697</v>
      </c>
      <c r="B728" s="287" t="s">
        <v>37</v>
      </c>
      <c r="C728" s="287">
        <v>2004</v>
      </c>
      <c r="D728" s="287">
        <v>9.49</v>
      </c>
    </row>
    <row r="729" spans="1:4">
      <c r="A729" s="287" t="s">
        <v>697</v>
      </c>
      <c r="B729" s="287" t="s">
        <v>37</v>
      </c>
      <c r="C729" s="287">
        <v>2005</v>
      </c>
      <c r="D729" s="287">
        <v>11.1083499</v>
      </c>
    </row>
    <row r="730" spans="1:4">
      <c r="A730" s="287" t="s">
        <v>697</v>
      </c>
      <c r="B730" s="287" t="s">
        <v>37</v>
      </c>
      <c r="C730" s="287">
        <v>2006</v>
      </c>
      <c r="D730" s="287">
        <v>12.28079209</v>
      </c>
    </row>
    <row r="731" spans="1:4">
      <c r="A731" s="287" t="s">
        <v>697</v>
      </c>
      <c r="B731" s="287" t="s">
        <v>37</v>
      </c>
      <c r="C731" s="287">
        <v>2007</v>
      </c>
      <c r="D731" s="287">
        <v>10.68238554</v>
      </c>
    </row>
    <row r="732" spans="1:4">
      <c r="A732" s="287" t="s">
        <v>697</v>
      </c>
      <c r="B732" s="287" t="s">
        <v>37</v>
      </c>
      <c r="C732" s="287">
        <v>2008</v>
      </c>
      <c r="D732" s="287">
        <v>9.3605999030000007</v>
      </c>
    </row>
    <row r="733" spans="1:4">
      <c r="A733" s="287" t="s">
        <v>697</v>
      </c>
      <c r="B733" s="287" t="s">
        <v>37</v>
      </c>
      <c r="C733" s="287">
        <v>2009</v>
      </c>
      <c r="D733" s="287">
        <v>8.7111570960000009</v>
      </c>
    </row>
    <row r="734" spans="1:4">
      <c r="A734" s="287" t="s">
        <v>697</v>
      </c>
      <c r="B734" s="287" t="s">
        <v>37</v>
      </c>
      <c r="C734" s="287">
        <v>2010</v>
      </c>
      <c r="D734" s="287">
        <v>7.1541442230000003</v>
      </c>
    </row>
    <row r="735" spans="1:4">
      <c r="A735" s="287" t="s">
        <v>697</v>
      </c>
      <c r="B735" s="287" t="s">
        <v>37</v>
      </c>
      <c r="C735" s="287">
        <v>2011</v>
      </c>
      <c r="D735" s="287">
        <v>7.5450634430000001</v>
      </c>
    </row>
    <row r="736" spans="1:4">
      <c r="A736" s="287" t="s">
        <v>697</v>
      </c>
      <c r="B736" s="287" t="s">
        <v>37</v>
      </c>
      <c r="C736" s="287">
        <v>2012</v>
      </c>
      <c r="D736" s="287">
        <v>8.0993871169999991</v>
      </c>
    </row>
    <row r="737" spans="1:4">
      <c r="A737" s="287" t="s">
        <v>697</v>
      </c>
      <c r="B737" s="287" t="s">
        <v>37</v>
      </c>
      <c r="C737" s="287">
        <v>2013</v>
      </c>
      <c r="D737" s="287">
        <v>6.6023665109999996</v>
      </c>
    </row>
    <row r="738" spans="1:4">
      <c r="A738" s="287" t="s">
        <v>697</v>
      </c>
      <c r="B738" s="287" t="s">
        <v>37</v>
      </c>
      <c r="C738" s="287">
        <v>2014</v>
      </c>
      <c r="D738" s="287">
        <v>5.4585750600000003</v>
      </c>
    </row>
    <row r="739" spans="1:4">
      <c r="A739" s="287" t="s">
        <v>697</v>
      </c>
      <c r="B739" s="287" t="s">
        <v>37</v>
      </c>
      <c r="C739" s="287">
        <v>2015</v>
      </c>
      <c r="D739" s="287">
        <v>7.2218293579999999</v>
      </c>
    </row>
    <row r="740" spans="1:4">
      <c r="A740" s="287" t="s">
        <v>697</v>
      </c>
      <c r="B740" s="287" t="s">
        <v>37</v>
      </c>
      <c r="C740" s="287">
        <v>2016</v>
      </c>
      <c r="D740" s="287">
        <v>9.7066850410000001</v>
      </c>
    </row>
    <row r="741" spans="1:4">
      <c r="A741" s="287" t="s">
        <v>697</v>
      </c>
      <c r="B741" s="287" t="s">
        <v>37</v>
      </c>
      <c r="C741" s="287">
        <v>2017</v>
      </c>
      <c r="D741" s="287">
        <v>7.4963151549999996</v>
      </c>
    </row>
    <row r="742" spans="1:4">
      <c r="A742" s="287" t="s">
        <v>697</v>
      </c>
      <c r="B742" s="287" t="s">
        <v>37</v>
      </c>
      <c r="C742" s="287">
        <v>2018</v>
      </c>
      <c r="D742" s="287">
        <v>9.4339747319999994</v>
      </c>
    </row>
    <row r="743" spans="1:4">
      <c r="A743" s="287" t="s">
        <v>697</v>
      </c>
      <c r="B743" s="287" t="s">
        <v>37</v>
      </c>
      <c r="C743" s="287">
        <v>2019</v>
      </c>
      <c r="D743" s="287">
        <v>10.907449489999999</v>
      </c>
    </row>
    <row r="744" spans="1:4">
      <c r="A744" s="287" t="s">
        <v>697</v>
      </c>
      <c r="B744" s="287" t="s">
        <v>700</v>
      </c>
      <c r="C744" s="287">
        <v>1991</v>
      </c>
      <c r="D744" s="287">
        <v>18.475000000000001</v>
      </c>
    </row>
    <row r="745" spans="1:4">
      <c r="A745" s="287" t="s">
        <v>697</v>
      </c>
      <c r="B745" s="287" t="s">
        <v>700</v>
      </c>
      <c r="C745" s="287">
        <v>1992</v>
      </c>
      <c r="D745" s="287">
        <v>19.574999999999999</v>
      </c>
    </row>
    <row r="746" spans="1:4">
      <c r="A746" s="287" t="s">
        <v>697</v>
      </c>
      <c r="B746" s="287" t="s">
        <v>700</v>
      </c>
      <c r="C746" s="287">
        <v>1993</v>
      </c>
      <c r="D746" s="287">
        <v>19.75</v>
      </c>
    </row>
    <row r="747" spans="1:4">
      <c r="A747" s="287" t="s">
        <v>697</v>
      </c>
      <c r="B747" s="287" t="s">
        <v>700</v>
      </c>
      <c r="C747" s="287">
        <v>1994</v>
      </c>
      <c r="D747" s="287">
        <v>18.399999999999999</v>
      </c>
    </row>
    <row r="748" spans="1:4">
      <c r="A748" s="287" t="s">
        <v>697</v>
      </c>
      <c r="B748" s="287" t="s">
        <v>700</v>
      </c>
      <c r="C748" s="287">
        <v>1995</v>
      </c>
      <c r="D748" s="287">
        <v>17.175000000000001</v>
      </c>
    </row>
    <row r="749" spans="1:4">
      <c r="A749" s="287" t="s">
        <v>697</v>
      </c>
      <c r="B749" s="287" t="s">
        <v>700</v>
      </c>
      <c r="C749" s="287">
        <v>1996</v>
      </c>
      <c r="D749" s="287">
        <v>16.25</v>
      </c>
    </row>
    <row r="750" spans="1:4">
      <c r="A750" s="287" t="s">
        <v>697</v>
      </c>
      <c r="B750" s="287" t="s">
        <v>700</v>
      </c>
      <c r="C750" s="287">
        <v>1997</v>
      </c>
      <c r="D750" s="287">
        <v>15.025</v>
      </c>
    </row>
    <row r="751" spans="1:4">
      <c r="A751" s="287" t="s">
        <v>697</v>
      </c>
      <c r="B751" s="287" t="s">
        <v>700</v>
      </c>
      <c r="C751" s="287">
        <v>1998</v>
      </c>
      <c r="D751" s="287">
        <v>14.225</v>
      </c>
    </row>
    <row r="752" spans="1:4">
      <c r="A752" s="287" t="s">
        <v>697</v>
      </c>
      <c r="B752" s="287" t="s">
        <v>700</v>
      </c>
      <c r="C752" s="287">
        <v>1999</v>
      </c>
      <c r="D752" s="287">
        <v>13.15</v>
      </c>
    </row>
    <row r="753" spans="1:4">
      <c r="A753" s="287" t="s">
        <v>697</v>
      </c>
      <c r="B753" s="287" t="s">
        <v>700</v>
      </c>
      <c r="C753" s="287">
        <v>2000</v>
      </c>
      <c r="D753" s="287">
        <v>12.16666667</v>
      </c>
    </row>
    <row r="754" spans="1:4">
      <c r="A754" s="287" t="s">
        <v>697</v>
      </c>
      <c r="B754" s="287" t="s">
        <v>700</v>
      </c>
      <c r="C754" s="287">
        <v>2001</v>
      </c>
      <c r="D754" s="287">
        <v>10.824999999999999</v>
      </c>
    </row>
    <row r="755" spans="1:4">
      <c r="A755" s="287" t="s">
        <v>697</v>
      </c>
      <c r="B755" s="287" t="s">
        <v>700</v>
      </c>
      <c r="C755" s="287">
        <v>2002</v>
      </c>
      <c r="D755" s="287">
        <v>10.4</v>
      </c>
    </row>
    <row r="756" spans="1:4">
      <c r="A756" s="287" t="s">
        <v>697</v>
      </c>
      <c r="B756" s="287" t="s">
        <v>700</v>
      </c>
      <c r="C756" s="287">
        <v>2003</v>
      </c>
      <c r="D756" s="287">
        <v>10.475</v>
      </c>
    </row>
    <row r="757" spans="1:4">
      <c r="A757" s="287" t="s">
        <v>697</v>
      </c>
      <c r="B757" s="287" t="s">
        <v>700</v>
      </c>
      <c r="C757" s="287">
        <v>2004</v>
      </c>
      <c r="D757" s="287">
        <v>8.375</v>
      </c>
    </row>
    <row r="758" spans="1:4">
      <c r="A758" s="287" t="s">
        <v>697</v>
      </c>
      <c r="B758" s="287" t="s">
        <v>700</v>
      </c>
      <c r="C758" s="287">
        <v>2005</v>
      </c>
      <c r="D758" s="287">
        <v>7.9749999999999996</v>
      </c>
    </row>
    <row r="759" spans="1:4">
      <c r="A759" s="287" t="s">
        <v>697</v>
      </c>
      <c r="B759" s="287" t="s">
        <v>700</v>
      </c>
      <c r="C759" s="287">
        <v>2006</v>
      </c>
      <c r="D759" s="287">
        <v>6.2249999999999996</v>
      </c>
    </row>
    <row r="760" spans="1:4">
      <c r="A760" s="287" t="s">
        <v>697</v>
      </c>
      <c r="B760" s="287" t="s">
        <v>700</v>
      </c>
      <c r="C760" s="287">
        <v>2007</v>
      </c>
      <c r="D760" s="287">
        <v>5.55</v>
      </c>
    </row>
    <row r="761" spans="1:4">
      <c r="A761" s="287" t="s">
        <v>697</v>
      </c>
      <c r="B761" s="287" t="s">
        <v>700</v>
      </c>
      <c r="C761" s="287">
        <v>2008</v>
      </c>
      <c r="D761" s="287">
        <v>4.625</v>
      </c>
    </row>
    <row r="762" spans="1:4">
      <c r="A762" s="287" t="s">
        <v>697</v>
      </c>
      <c r="B762" s="287" t="s">
        <v>700</v>
      </c>
      <c r="C762" s="287">
        <v>2009</v>
      </c>
      <c r="D762" s="287">
        <v>5.25</v>
      </c>
    </row>
    <row r="763" spans="1:4">
      <c r="A763" s="287" t="s">
        <v>697</v>
      </c>
      <c r="B763" s="287" t="s">
        <v>700</v>
      </c>
      <c r="C763" s="287">
        <v>2010</v>
      </c>
      <c r="D763" s="287">
        <v>5.9249999999999998</v>
      </c>
    </row>
    <row r="764" spans="1:4">
      <c r="A764" s="287" t="s">
        <v>697</v>
      </c>
      <c r="B764" s="287" t="s">
        <v>700</v>
      </c>
      <c r="C764" s="287">
        <v>2011</v>
      </c>
      <c r="D764" s="287">
        <v>5.0666666669999998</v>
      </c>
    </row>
    <row r="765" spans="1:4">
      <c r="A765" s="287" t="s">
        <v>697</v>
      </c>
      <c r="B765" s="287" t="s">
        <v>700</v>
      </c>
      <c r="C765" s="287">
        <v>2012</v>
      </c>
      <c r="D765" s="287">
        <v>4.95</v>
      </c>
    </row>
    <row r="766" spans="1:4">
      <c r="A766" s="287" t="s">
        <v>697</v>
      </c>
      <c r="B766" s="287" t="s">
        <v>700</v>
      </c>
      <c r="C766" s="287">
        <v>2013</v>
      </c>
      <c r="D766" s="287">
        <v>3.6749999999999998</v>
      </c>
    </row>
    <row r="767" spans="1:4">
      <c r="A767" s="287" t="s">
        <v>697</v>
      </c>
      <c r="B767" s="287" t="s">
        <v>700</v>
      </c>
      <c r="C767" s="287">
        <v>2014</v>
      </c>
      <c r="D767" s="287">
        <v>3.3</v>
      </c>
    </row>
    <row r="768" spans="1:4">
      <c r="A768" s="287" t="s">
        <v>697</v>
      </c>
      <c r="B768" s="287" t="s">
        <v>700</v>
      </c>
      <c r="C768" s="287">
        <v>2015</v>
      </c>
      <c r="D768" s="287">
        <v>3.4249999999999998</v>
      </c>
    </row>
    <row r="769" spans="1:4">
      <c r="A769" s="287" t="s">
        <v>697</v>
      </c>
      <c r="B769" s="287" t="s">
        <v>700</v>
      </c>
      <c r="C769" s="287">
        <v>2016</v>
      </c>
      <c r="D769" s="287">
        <v>3.95</v>
      </c>
    </row>
    <row r="770" spans="1:4">
      <c r="A770" s="287" t="s">
        <v>697</v>
      </c>
      <c r="B770" s="287" t="s">
        <v>700</v>
      </c>
      <c r="C770" s="287">
        <v>2017</v>
      </c>
      <c r="D770" s="287">
        <v>4.8250000000000002</v>
      </c>
    </row>
    <row r="771" spans="1:4">
      <c r="A771" s="287" t="s">
        <v>697</v>
      </c>
      <c r="B771" s="287" t="s">
        <v>700</v>
      </c>
      <c r="C771" s="287">
        <v>2018</v>
      </c>
      <c r="D771" s="287">
        <v>3.9249999999999998</v>
      </c>
    </row>
    <row r="772" spans="1:4">
      <c r="A772" s="287" t="s">
        <v>697</v>
      </c>
      <c r="B772" s="287" t="s">
        <v>700</v>
      </c>
      <c r="C772" s="287">
        <v>2019</v>
      </c>
      <c r="D772" s="287">
        <v>4.25</v>
      </c>
    </row>
    <row r="773" spans="1:4">
      <c r="A773" s="287" t="s">
        <v>697</v>
      </c>
      <c r="B773" s="287" t="s">
        <v>700</v>
      </c>
      <c r="C773" s="287">
        <v>2020</v>
      </c>
      <c r="D773" s="287">
        <v>5.65</v>
      </c>
    </row>
    <row r="774" spans="1:4">
      <c r="A774" s="287" t="s">
        <v>697</v>
      </c>
      <c r="B774" s="287" t="s">
        <v>700</v>
      </c>
      <c r="C774" s="287">
        <v>2021</v>
      </c>
      <c r="D774" s="287">
        <v>5.375</v>
      </c>
    </row>
    <row r="775" spans="1:4">
      <c r="A775" s="287" t="s">
        <v>697</v>
      </c>
      <c r="B775" s="287" t="s">
        <v>700</v>
      </c>
      <c r="C775" s="287">
        <v>2022</v>
      </c>
      <c r="D775" s="287">
        <v>4.9249999999999998</v>
      </c>
    </row>
    <row r="776" spans="1:4">
      <c r="A776" s="287" t="s">
        <v>697</v>
      </c>
      <c r="B776" s="287" t="s">
        <v>700</v>
      </c>
      <c r="C776" s="287">
        <v>2023</v>
      </c>
      <c r="D776" s="287">
        <v>3.9750000000000001</v>
      </c>
    </row>
    <row r="777" spans="1:4">
      <c r="A777" s="287" t="s">
        <v>697</v>
      </c>
      <c r="B777" s="287" t="s">
        <v>700</v>
      </c>
      <c r="C777" s="287">
        <v>2024</v>
      </c>
      <c r="D777" s="287">
        <v>4.95</v>
      </c>
    </row>
    <row r="778" spans="1:4">
      <c r="A778" s="287" t="s">
        <v>697</v>
      </c>
      <c r="B778" s="287" t="s">
        <v>39</v>
      </c>
      <c r="C778" s="287">
        <v>1990</v>
      </c>
      <c r="D778" s="287">
        <v>8.1228984030000007</v>
      </c>
    </row>
    <row r="779" spans="1:4">
      <c r="A779" s="287" t="s">
        <v>697</v>
      </c>
      <c r="B779" s="287" t="s">
        <v>39</v>
      </c>
      <c r="C779" s="287">
        <v>1991</v>
      </c>
      <c r="D779" s="287">
        <v>8.5051524460000003</v>
      </c>
    </row>
    <row r="780" spans="1:4">
      <c r="A780" s="287" t="s">
        <v>697</v>
      </c>
      <c r="B780" s="287" t="s">
        <v>39</v>
      </c>
      <c r="C780" s="287">
        <v>1992</v>
      </c>
      <c r="D780" s="287">
        <v>8.6264594849999998</v>
      </c>
    </row>
    <row r="781" spans="1:4">
      <c r="A781" s="287" t="s">
        <v>697</v>
      </c>
      <c r="B781" s="287" t="s">
        <v>39</v>
      </c>
      <c r="C781" s="287">
        <v>1993</v>
      </c>
      <c r="D781" s="287">
        <v>7.9567784000000001</v>
      </c>
    </row>
    <row r="782" spans="1:4">
      <c r="A782" s="287" t="s">
        <v>697</v>
      </c>
      <c r="B782" s="287" t="s">
        <v>39</v>
      </c>
      <c r="C782" s="287">
        <v>1994</v>
      </c>
      <c r="D782" s="287">
        <v>8.791842978</v>
      </c>
    </row>
    <row r="783" spans="1:4">
      <c r="A783" s="287" t="s">
        <v>697</v>
      </c>
      <c r="B783" s="287" t="s">
        <v>39</v>
      </c>
      <c r="C783" s="287">
        <v>1995</v>
      </c>
      <c r="D783" s="287">
        <v>9.8430415950000008</v>
      </c>
    </row>
    <row r="784" spans="1:4">
      <c r="A784" s="287" t="s">
        <v>697</v>
      </c>
      <c r="B784" s="287" t="s">
        <v>39</v>
      </c>
      <c r="C784" s="287">
        <v>1996</v>
      </c>
      <c r="D784" s="287">
        <v>11.372057760000001</v>
      </c>
    </row>
    <row r="785" spans="1:4">
      <c r="A785" s="287" t="s">
        <v>697</v>
      </c>
      <c r="B785" s="287" t="s">
        <v>39</v>
      </c>
      <c r="C785" s="287">
        <v>1997</v>
      </c>
      <c r="D785" s="287">
        <v>10.89424021</v>
      </c>
    </row>
    <row r="786" spans="1:4">
      <c r="A786" s="287" t="s">
        <v>697</v>
      </c>
      <c r="B786" s="287" t="s">
        <v>39</v>
      </c>
      <c r="C786" s="287">
        <v>1998</v>
      </c>
      <c r="D786" s="287">
        <v>9.6519145730000009</v>
      </c>
    </row>
    <row r="787" spans="1:4">
      <c r="A787" s="287" t="s">
        <v>697</v>
      </c>
      <c r="B787" s="287" t="s">
        <v>39</v>
      </c>
      <c r="C787" s="287">
        <v>1999</v>
      </c>
      <c r="D787" s="287">
        <v>10.7986767</v>
      </c>
    </row>
    <row r="788" spans="1:4">
      <c r="A788" s="287" t="s">
        <v>697</v>
      </c>
      <c r="B788" s="287" t="s">
        <v>39</v>
      </c>
      <c r="C788" s="287">
        <v>2000</v>
      </c>
      <c r="D788" s="287">
        <v>12.99663745</v>
      </c>
    </row>
    <row r="789" spans="1:4">
      <c r="A789" s="287" t="s">
        <v>697</v>
      </c>
      <c r="B789" s="287" t="s">
        <v>39</v>
      </c>
      <c r="C789" s="287">
        <v>2001</v>
      </c>
      <c r="D789" s="287">
        <v>14.62121713</v>
      </c>
    </row>
    <row r="790" spans="1:4">
      <c r="A790" s="287" t="s">
        <v>697</v>
      </c>
      <c r="B790" s="287" t="s">
        <v>39</v>
      </c>
      <c r="C790" s="287">
        <v>2002</v>
      </c>
      <c r="D790" s="287">
        <v>16.211061619999999</v>
      </c>
    </row>
    <row r="791" spans="1:4">
      <c r="A791" s="287" t="s">
        <v>697</v>
      </c>
      <c r="B791" s="287" t="s">
        <v>39</v>
      </c>
      <c r="C791" s="287">
        <v>2003</v>
      </c>
      <c r="D791" s="287">
        <v>16.1502333</v>
      </c>
    </row>
    <row r="792" spans="1:4">
      <c r="A792" s="287" t="s">
        <v>697</v>
      </c>
      <c r="B792" s="287" t="s">
        <v>39</v>
      </c>
      <c r="C792" s="287">
        <v>2004</v>
      </c>
      <c r="D792" s="287">
        <v>12.4940549</v>
      </c>
    </row>
    <row r="793" spans="1:4">
      <c r="A793" s="287" t="s">
        <v>697</v>
      </c>
      <c r="B793" s="287" t="s">
        <v>39</v>
      </c>
      <c r="C793" s="287">
        <v>2005</v>
      </c>
      <c r="D793" s="287">
        <v>11.647460799999999</v>
      </c>
    </row>
    <row r="794" spans="1:4">
      <c r="A794" s="287" t="s">
        <v>697</v>
      </c>
      <c r="B794" s="287" t="s">
        <v>39</v>
      </c>
      <c r="C794" s="287">
        <v>2006</v>
      </c>
      <c r="D794" s="287">
        <v>10.752639670000001</v>
      </c>
    </row>
    <row r="795" spans="1:4">
      <c r="A795" s="287" t="s">
        <v>697</v>
      </c>
      <c r="B795" s="287" t="s">
        <v>39</v>
      </c>
      <c r="C795" s="287">
        <v>2007</v>
      </c>
      <c r="D795" s="287">
        <v>9.3698545600000003</v>
      </c>
    </row>
    <row r="796" spans="1:4">
      <c r="A796" s="287" t="s">
        <v>697</v>
      </c>
      <c r="B796" s="287" t="s">
        <v>39</v>
      </c>
      <c r="C796" s="287">
        <v>2008</v>
      </c>
      <c r="D796" s="287">
        <v>7.9045252020000003</v>
      </c>
    </row>
    <row r="797" spans="1:4">
      <c r="A797" s="287" t="s">
        <v>697</v>
      </c>
      <c r="B797" s="287" t="s">
        <v>39</v>
      </c>
      <c r="C797" s="287">
        <v>2009</v>
      </c>
      <c r="D797" s="287">
        <v>7.7592346120000002</v>
      </c>
    </row>
    <row r="798" spans="1:4">
      <c r="A798" s="287" t="s">
        <v>697</v>
      </c>
      <c r="B798" s="287" t="s">
        <v>39</v>
      </c>
      <c r="C798" s="287">
        <v>2010</v>
      </c>
      <c r="D798" s="287">
        <v>7.0125711309999996</v>
      </c>
    </row>
    <row r="799" spans="1:4">
      <c r="A799" s="287" t="s">
        <v>697</v>
      </c>
      <c r="B799" s="287" t="s">
        <v>39</v>
      </c>
      <c r="C799" s="287">
        <v>2011</v>
      </c>
      <c r="D799" s="287">
        <v>6.3347074079999999</v>
      </c>
    </row>
    <row r="800" spans="1:4">
      <c r="A800" s="287" t="s">
        <v>697</v>
      </c>
      <c r="B800" s="287" t="s">
        <v>39</v>
      </c>
      <c r="C800" s="287">
        <v>2012</v>
      </c>
      <c r="D800" s="287">
        <v>6.3333333329999997</v>
      </c>
    </row>
    <row r="801" spans="1:4">
      <c r="A801" s="287" t="s">
        <v>697</v>
      </c>
      <c r="B801" s="287" t="s">
        <v>39</v>
      </c>
      <c r="C801" s="287">
        <v>2013</v>
      </c>
      <c r="D801" s="287">
        <v>6.5030570000000001</v>
      </c>
    </row>
    <row r="802" spans="1:4">
      <c r="A802" s="287" t="s">
        <v>697</v>
      </c>
      <c r="B802" s="287" t="s">
        <v>39</v>
      </c>
      <c r="C802" s="287">
        <v>2014</v>
      </c>
      <c r="D802" s="287">
        <v>6.6051742249999998</v>
      </c>
    </row>
    <row r="803" spans="1:4">
      <c r="A803" s="287" t="s">
        <v>697</v>
      </c>
      <c r="B803" s="287" t="s">
        <v>39</v>
      </c>
      <c r="C803" s="287">
        <v>2015</v>
      </c>
      <c r="D803" s="287">
        <v>7.5302600829999999</v>
      </c>
    </row>
    <row r="804" spans="1:4">
      <c r="A804" s="287" t="s">
        <v>697</v>
      </c>
      <c r="B804" s="287" t="s">
        <v>39</v>
      </c>
      <c r="C804" s="287">
        <v>2016</v>
      </c>
      <c r="D804" s="287">
        <v>7.8680585829999998</v>
      </c>
    </row>
    <row r="805" spans="1:4">
      <c r="A805" s="287" t="s">
        <v>697</v>
      </c>
      <c r="B805" s="287" t="s">
        <v>39</v>
      </c>
      <c r="C805" s="287">
        <v>2017</v>
      </c>
      <c r="D805" s="287">
        <v>7.9237182500000003</v>
      </c>
    </row>
    <row r="806" spans="1:4">
      <c r="A806" s="287" t="s">
        <v>697</v>
      </c>
      <c r="B806" s="287" t="s">
        <v>39</v>
      </c>
      <c r="C806" s="287">
        <v>2018</v>
      </c>
      <c r="D806" s="287">
        <v>8.3674828330000004</v>
      </c>
    </row>
    <row r="807" spans="1:4">
      <c r="A807" s="287" t="s">
        <v>697</v>
      </c>
      <c r="B807" s="287" t="s">
        <v>39</v>
      </c>
      <c r="C807" s="287">
        <v>2019</v>
      </c>
      <c r="D807" s="287">
        <v>8.9079002500000009</v>
      </c>
    </row>
    <row r="808" spans="1:4">
      <c r="A808" s="287" t="s">
        <v>697</v>
      </c>
      <c r="B808" s="287" t="s">
        <v>39</v>
      </c>
      <c r="C808" s="287">
        <v>2020</v>
      </c>
      <c r="D808" s="287">
        <v>10.352475829999999</v>
      </c>
    </row>
    <row r="809" spans="1:4">
      <c r="A809" s="287" t="s">
        <v>697</v>
      </c>
      <c r="B809" s="287" t="s">
        <v>39</v>
      </c>
      <c r="C809" s="287">
        <v>2021</v>
      </c>
      <c r="D809" s="287">
        <v>9.3247878130000004</v>
      </c>
    </row>
    <row r="810" spans="1:4">
      <c r="A810" s="287" t="s">
        <v>697</v>
      </c>
      <c r="B810" s="287" t="s">
        <v>39</v>
      </c>
      <c r="C810" s="287">
        <v>2022</v>
      </c>
      <c r="D810" s="287">
        <v>7.8533333330000001</v>
      </c>
    </row>
    <row r="811" spans="1:4">
      <c r="A811" s="287" t="s">
        <v>697</v>
      </c>
      <c r="B811" s="287" t="s">
        <v>39</v>
      </c>
      <c r="C811" s="287">
        <v>2023</v>
      </c>
      <c r="D811" s="287">
        <v>8.328641245</v>
      </c>
    </row>
    <row r="812" spans="1:4" ht="15.75" thickBot="1">
      <c r="A812" s="378" t="s">
        <v>697</v>
      </c>
      <c r="B812" s="378" t="s">
        <v>39</v>
      </c>
      <c r="C812" s="378">
        <v>2024</v>
      </c>
      <c r="D812" s="378">
        <v>8.1826735769999992</v>
      </c>
    </row>
  </sheetData>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C6F40-B14C-44F8-A192-D321B2D4BE67}">
  <dimension ref="A2:AE477"/>
  <sheetViews>
    <sheetView showGridLines="0" zoomScale="115" zoomScaleNormal="115" workbookViewId="0">
      <selection activeCell="R31" sqref="R31"/>
    </sheetView>
  </sheetViews>
  <sheetFormatPr defaultRowHeight="15"/>
  <cols>
    <col min="1" max="1" width="25.85546875" style="3" customWidth="1"/>
    <col min="2" max="2" width="21.140625" style="3" bestFit="1" customWidth="1"/>
    <col min="3" max="3" width="14" style="3" customWidth="1"/>
    <col min="4" max="4" width="13.7109375" style="3" customWidth="1"/>
    <col min="5" max="5" width="16.42578125" style="3" customWidth="1"/>
    <col min="6" max="31" width="9.140625" style="3"/>
  </cols>
  <sheetData>
    <row r="2" spans="1:5" s="18" customFormat="1">
      <c r="A2" s="81" t="s">
        <v>851</v>
      </c>
      <c r="B2" s="56"/>
      <c r="C2" s="56"/>
      <c r="D2" s="56"/>
      <c r="E2" s="56"/>
    </row>
    <row r="3" spans="1:5" s="18" customFormat="1" thickBot="1">
      <c r="A3" s="66"/>
      <c r="B3" s="66"/>
      <c r="C3" s="66"/>
      <c r="D3" s="66"/>
      <c r="E3" s="66"/>
    </row>
    <row r="4" spans="1:5" s="6" customFormat="1" ht="43.5" customHeight="1" thickBot="1">
      <c r="A4" s="328" t="s">
        <v>43</v>
      </c>
      <c r="B4" s="328" t="s">
        <v>695</v>
      </c>
      <c r="C4" s="185" t="s">
        <v>852</v>
      </c>
      <c r="D4" s="185" t="s">
        <v>853</v>
      </c>
      <c r="E4" s="185" t="s">
        <v>854</v>
      </c>
    </row>
    <row r="5" spans="1:5">
      <c r="A5" s="17" t="s">
        <v>701</v>
      </c>
      <c r="B5" s="327">
        <v>35155</v>
      </c>
      <c r="C5" s="75">
        <v>60.468356207321072</v>
      </c>
      <c r="D5" s="75">
        <v>13.48952163088247</v>
      </c>
      <c r="E5" s="75">
        <v>73.957877838203544</v>
      </c>
    </row>
    <row r="6" spans="1:5">
      <c r="A6" s="17" t="s">
        <v>701</v>
      </c>
      <c r="B6" s="327">
        <v>35246</v>
      </c>
      <c r="C6" s="75">
        <v>56.26322913913851</v>
      </c>
      <c r="D6" s="75">
        <v>13.04072018273434</v>
      </c>
      <c r="E6" s="75">
        <v>69.30394932187285</v>
      </c>
    </row>
    <row r="7" spans="1:5">
      <c r="A7" s="17" t="s">
        <v>701</v>
      </c>
      <c r="B7" s="327">
        <v>35338</v>
      </c>
      <c r="C7" s="75">
        <v>52.266001519216708</v>
      </c>
      <c r="D7" s="75">
        <v>12.6168505124718</v>
      </c>
      <c r="E7" s="75">
        <v>64.8828520316885</v>
      </c>
    </row>
    <row r="8" spans="1:5">
      <c r="A8" s="17" t="s">
        <v>701</v>
      </c>
      <c r="B8" s="327">
        <v>35430</v>
      </c>
      <c r="C8" s="75">
        <v>49.305442619420113</v>
      </c>
      <c r="D8" s="75">
        <v>12.29648724310991</v>
      </c>
      <c r="E8" s="75">
        <v>61.601929862530007</v>
      </c>
    </row>
    <row r="9" spans="1:5">
      <c r="A9" s="17" t="s">
        <v>701</v>
      </c>
      <c r="B9" s="327">
        <v>35520</v>
      </c>
      <c r="C9" s="75">
        <v>54.733555752340443</v>
      </c>
      <c r="D9" s="75">
        <v>14.103856466584331</v>
      </c>
      <c r="E9" s="75">
        <v>68.837412218924769</v>
      </c>
    </row>
    <row r="10" spans="1:5">
      <c r="A10" s="17" t="s">
        <v>701</v>
      </c>
      <c r="B10" s="327">
        <v>35611</v>
      </c>
      <c r="C10" s="75">
        <v>53.323212723954683</v>
      </c>
      <c r="D10" s="75">
        <v>14.16232472329288</v>
      </c>
      <c r="E10" s="75">
        <v>67.485537447247552</v>
      </c>
    </row>
    <row r="11" spans="1:5">
      <c r="A11" s="17" t="s">
        <v>701</v>
      </c>
      <c r="B11" s="327">
        <v>35703</v>
      </c>
      <c r="C11" s="75">
        <v>52.822261497183803</v>
      </c>
      <c r="D11" s="75">
        <v>14.48561155721683</v>
      </c>
      <c r="E11" s="75">
        <v>67.307873054400631</v>
      </c>
    </row>
    <row r="12" spans="1:5">
      <c r="A12" s="17" t="s">
        <v>701</v>
      </c>
      <c r="B12" s="327">
        <v>35795</v>
      </c>
      <c r="C12" s="75">
        <v>52.765857401536877</v>
      </c>
      <c r="D12" s="75">
        <v>7.7067304044301927</v>
      </c>
      <c r="E12" s="75">
        <v>60.47258780596708</v>
      </c>
    </row>
    <row r="13" spans="1:5">
      <c r="A13" s="17" t="s">
        <v>701</v>
      </c>
      <c r="B13" s="327">
        <v>35885</v>
      </c>
      <c r="C13" s="75">
        <v>57.667590509595051</v>
      </c>
      <c r="D13" s="75">
        <v>8.5486569602898399</v>
      </c>
      <c r="E13" s="75">
        <v>66.216247469884891</v>
      </c>
    </row>
    <row r="14" spans="1:5">
      <c r="A14" s="17" t="s">
        <v>701</v>
      </c>
      <c r="B14" s="327">
        <v>35976</v>
      </c>
      <c r="C14" s="75">
        <v>54.41360692505139</v>
      </c>
      <c r="D14" s="75">
        <v>8.0748429359537397</v>
      </c>
      <c r="E14" s="75">
        <v>62.48844986100513</v>
      </c>
    </row>
    <row r="15" spans="1:5">
      <c r="A15" s="17" t="s">
        <v>701</v>
      </c>
      <c r="B15" s="327">
        <v>36068</v>
      </c>
      <c r="C15" s="75">
        <v>54.967681843059133</v>
      </c>
      <c r="D15" s="75">
        <v>7.437190095079675</v>
      </c>
      <c r="E15" s="75">
        <v>62.404871938138811</v>
      </c>
    </row>
    <row r="16" spans="1:5">
      <c r="A16" s="17" t="s">
        <v>701</v>
      </c>
      <c r="B16" s="327">
        <v>36160</v>
      </c>
      <c r="C16" s="75">
        <v>57.132582304517079</v>
      </c>
      <c r="D16" s="75">
        <v>7.160367480117575</v>
      </c>
      <c r="E16" s="75">
        <v>64.292949784634658</v>
      </c>
    </row>
    <row r="17" spans="1:20">
      <c r="A17" s="17" t="s">
        <v>701</v>
      </c>
      <c r="B17" s="327">
        <v>36250</v>
      </c>
      <c r="C17" s="75">
        <v>59.415065188511832</v>
      </c>
      <c r="D17" s="75">
        <v>7.7609892368409197</v>
      </c>
      <c r="E17" s="75">
        <v>67.176054425352746</v>
      </c>
    </row>
    <row r="18" spans="1:20">
      <c r="A18" s="17" t="s">
        <v>701</v>
      </c>
      <c r="B18" s="327">
        <v>36341</v>
      </c>
      <c r="C18" s="75">
        <v>55.004281821132849</v>
      </c>
      <c r="D18" s="75">
        <v>7.540566958891298</v>
      </c>
      <c r="E18" s="75">
        <v>62.544848780024147</v>
      </c>
    </row>
    <row r="19" spans="1:20">
      <c r="A19" s="17" t="s">
        <v>701</v>
      </c>
      <c r="B19" s="327">
        <v>36433</v>
      </c>
      <c r="C19" s="75">
        <v>55.733741440560252</v>
      </c>
      <c r="D19" s="75">
        <v>7.6130705548565363</v>
      </c>
      <c r="E19" s="75">
        <v>63.346811995416793</v>
      </c>
    </row>
    <row r="20" spans="1:20">
      <c r="A20" s="17" t="s">
        <v>701</v>
      </c>
      <c r="B20" s="327">
        <v>36525</v>
      </c>
      <c r="C20" s="75">
        <v>53.225901775756448</v>
      </c>
      <c r="D20" s="75">
        <v>6.4785007907959713</v>
      </c>
      <c r="E20" s="75">
        <v>59.704402566552417</v>
      </c>
    </row>
    <row r="21" spans="1:20">
      <c r="A21" s="17" t="s">
        <v>701</v>
      </c>
      <c r="B21" s="327">
        <v>36616</v>
      </c>
      <c r="C21" s="75">
        <v>56.261928727352391</v>
      </c>
      <c r="D21" s="75">
        <v>6.7538363026621848</v>
      </c>
      <c r="E21" s="75">
        <v>63.015765030014578</v>
      </c>
    </row>
    <row r="22" spans="1:20">
      <c r="A22" s="17" t="s">
        <v>701</v>
      </c>
      <c r="B22" s="327">
        <v>36707</v>
      </c>
      <c r="C22" s="75">
        <v>56.395687648814203</v>
      </c>
      <c r="D22" s="75">
        <v>6.3366800249580404</v>
      </c>
      <c r="E22" s="75">
        <v>62.732367673772252</v>
      </c>
    </row>
    <row r="23" spans="1:20">
      <c r="A23" s="17" t="s">
        <v>701</v>
      </c>
      <c r="B23" s="327">
        <v>36799</v>
      </c>
      <c r="C23" s="75">
        <v>54.321638124993157</v>
      </c>
      <c r="D23" s="75">
        <v>6.3203425435461593</v>
      </c>
      <c r="E23" s="75">
        <v>60.641980668539318</v>
      </c>
    </row>
    <row r="24" spans="1:20">
      <c r="A24" s="17" t="s">
        <v>701</v>
      </c>
      <c r="B24" s="327">
        <v>36891</v>
      </c>
      <c r="C24" s="75">
        <v>55.468879851612122</v>
      </c>
      <c r="D24" s="75">
        <v>6.2972072861486046</v>
      </c>
      <c r="E24" s="75">
        <v>61.766087137760721</v>
      </c>
    </row>
    <row r="25" spans="1:20">
      <c r="A25" s="17" t="s">
        <v>701</v>
      </c>
      <c r="B25" s="327">
        <v>36981</v>
      </c>
      <c r="C25" s="75">
        <v>59.359457302387597</v>
      </c>
      <c r="D25" s="75">
        <v>7.0459767188769051</v>
      </c>
      <c r="E25" s="75">
        <v>66.405434021264497</v>
      </c>
      <c r="H25" s="375" t="s">
        <v>855</v>
      </c>
    </row>
    <row r="26" spans="1:20">
      <c r="A26" s="17" t="s">
        <v>701</v>
      </c>
      <c r="B26" s="327">
        <v>37072</v>
      </c>
      <c r="C26" s="75">
        <v>53.612229777677257</v>
      </c>
      <c r="D26" s="75">
        <v>6.3157079100959086</v>
      </c>
      <c r="E26" s="75">
        <v>59.927937687773174</v>
      </c>
      <c r="H26" s="449" t="s">
        <v>702</v>
      </c>
      <c r="I26" s="449"/>
      <c r="J26" s="449"/>
      <c r="K26" s="449"/>
      <c r="L26" s="449"/>
      <c r="M26" s="449"/>
      <c r="N26" s="449"/>
      <c r="O26" s="449"/>
      <c r="P26" s="449"/>
      <c r="Q26" s="449"/>
      <c r="R26" s="449"/>
      <c r="S26" s="449"/>
      <c r="T26" s="449"/>
    </row>
    <row r="27" spans="1:20">
      <c r="A27" s="17" t="s">
        <v>701</v>
      </c>
      <c r="B27" s="327">
        <v>37164</v>
      </c>
      <c r="C27" s="75">
        <v>55.566660595366848</v>
      </c>
      <c r="D27" s="75">
        <v>7.4182972425488991</v>
      </c>
      <c r="E27" s="75">
        <v>62.984957837915744</v>
      </c>
      <c r="H27" s="449"/>
      <c r="I27" s="449"/>
      <c r="J27" s="449"/>
      <c r="K27" s="449"/>
      <c r="L27" s="449"/>
      <c r="M27" s="449"/>
      <c r="N27" s="449"/>
      <c r="O27" s="449"/>
      <c r="P27" s="449"/>
      <c r="Q27" s="449"/>
      <c r="R27" s="449"/>
      <c r="S27" s="449"/>
      <c r="T27" s="449"/>
    </row>
    <row r="28" spans="1:20">
      <c r="A28" s="17" t="s">
        <v>701</v>
      </c>
      <c r="B28" s="327">
        <v>37256</v>
      </c>
      <c r="C28" s="75">
        <v>53.516458535412262</v>
      </c>
      <c r="D28" s="75">
        <v>7.2694971458680318</v>
      </c>
      <c r="E28" s="75">
        <v>60.785955681280292</v>
      </c>
      <c r="H28" s="68"/>
    </row>
    <row r="29" spans="1:20">
      <c r="A29" s="17" t="s">
        <v>701</v>
      </c>
      <c r="B29" s="327">
        <v>37346</v>
      </c>
      <c r="C29" s="75">
        <v>55.492049737450174</v>
      </c>
      <c r="D29" s="75">
        <v>17.763677600682691</v>
      </c>
      <c r="E29" s="75">
        <v>73.255727338132857</v>
      </c>
    </row>
    <row r="30" spans="1:20">
      <c r="A30" s="17" t="s">
        <v>701</v>
      </c>
      <c r="B30" s="327">
        <v>37437</v>
      </c>
      <c r="C30" s="75">
        <v>53.56673685463717</v>
      </c>
      <c r="D30" s="75">
        <v>20.082200303028252</v>
      </c>
      <c r="E30" s="75">
        <v>73.648937157665415</v>
      </c>
    </row>
    <row r="31" spans="1:20">
      <c r="A31" s="17" t="s">
        <v>701</v>
      </c>
      <c r="B31" s="327">
        <v>37529</v>
      </c>
      <c r="C31" s="75">
        <v>54.995925975442958</v>
      </c>
      <c r="D31" s="75">
        <v>20.867782024169291</v>
      </c>
      <c r="E31" s="75">
        <v>75.863707999612245</v>
      </c>
    </row>
    <row r="32" spans="1:20">
      <c r="A32" s="17" t="s">
        <v>701</v>
      </c>
      <c r="B32" s="327">
        <v>37621</v>
      </c>
      <c r="C32" s="75">
        <v>52.260618031825388</v>
      </c>
      <c r="D32" s="75">
        <v>19.860683143795178</v>
      </c>
      <c r="E32" s="75">
        <v>72.121301175620573</v>
      </c>
    </row>
    <row r="33" spans="1:5">
      <c r="A33" s="17" t="s">
        <v>701</v>
      </c>
      <c r="B33" s="327">
        <v>37711</v>
      </c>
      <c r="C33" s="75">
        <v>52.57262269371838</v>
      </c>
      <c r="D33" s="75">
        <v>19.422912238856402</v>
      </c>
      <c r="E33" s="75">
        <v>71.99553493257477</v>
      </c>
    </row>
    <row r="34" spans="1:5">
      <c r="A34" s="17" t="s">
        <v>701</v>
      </c>
      <c r="B34" s="327">
        <v>37802</v>
      </c>
      <c r="C34" s="75">
        <v>49.371470491576318</v>
      </c>
      <c r="D34" s="75">
        <v>17.429857941791671</v>
      </c>
      <c r="E34" s="75">
        <v>66.801328433367985</v>
      </c>
    </row>
    <row r="35" spans="1:5">
      <c r="A35" s="17" t="s">
        <v>701</v>
      </c>
      <c r="B35" s="327">
        <v>37894</v>
      </c>
      <c r="C35" s="75">
        <v>47.984549786069408</v>
      </c>
      <c r="D35" s="75">
        <v>18.747452913568448</v>
      </c>
      <c r="E35" s="75">
        <v>66.73200269963786</v>
      </c>
    </row>
    <row r="36" spans="1:5">
      <c r="A36" s="17" t="s">
        <v>701</v>
      </c>
      <c r="B36" s="327">
        <v>37986</v>
      </c>
      <c r="C36" s="75">
        <v>47.94283088239208</v>
      </c>
      <c r="D36" s="75">
        <v>18.633377070060451</v>
      </c>
      <c r="E36" s="75">
        <v>66.576207952452535</v>
      </c>
    </row>
    <row r="37" spans="1:5">
      <c r="A37" s="17" t="s">
        <v>701</v>
      </c>
      <c r="B37" s="327">
        <v>38077</v>
      </c>
      <c r="C37" s="75">
        <v>50.42307111478506</v>
      </c>
      <c r="D37" s="75">
        <v>19.642781785688921</v>
      </c>
      <c r="E37" s="75">
        <v>70.065852900473985</v>
      </c>
    </row>
    <row r="38" spans="1:5">
      <c r="A38" s="17" t="s">
        <v>701</v>
      </c>
      <c r="B38" s="327">
        <v>38168</v>
      </c>
      <c r="C38" s="75">
        <v>49.26873642379428</v>
      </c>
      <c r="D38" s="75">
        <v>17.813686706489261</v>
      </c>
      <c r="E38" s="75">
        <v>67.08242313028353</v>
      </c>
    </row>
    <row r="39" spans="1:5" s="88" customFormat="1" ht="14.25">
      <c r="A39" s="17" t="s">
        <v>701</v>
      </c>
      <c r="B39" s="327">
        <v>38260</v>
      </c>
      <c r="C39" s="75">
        <v>49.496932732081497</v>
      </c>
      <c r="D39" s="75">
        <v>17.231433669183211</v>
      </c>
      <c r="E39" s="75">
        <v>66.728366401264708</v>
      </c>
    </row>
    <row r="40" spans="1:5" s="88" customFormat="1" ht="14.25">
      <c r="A40" s="17" t="s">
        <v>701</v>
      </c>
      <c r="B40" s="327">
        <v>38352</v>
      </c>
      <c r="C40" s="75">
        <v>50.254985690487871</v>
      </c>
      <c r="D40" s="75">
        <v>16.942202556541879</v>
      </c>
      <c r="E40" s="75">
        <v>67.197188247029743</v>
      </c>
    </row>
    <row r="41" spans="1:5">
      <c r="A41" s="17" t="s">
        <v>701</v>
      </c>
      <c r="B41" s="327">
        <v>38442</v>
      </c>
      <c r="C41" s="75">
        <v>54.910350993801181</v>
      </c>
      <c r="D41" s="75">
        <v>16.270842592396541</v>
      </c>
      <c r="E41" s="75">
        <v>71.181193586197722</v>
      </c>
    </row>
    <row r="42" spans="1:5">
      <c r="A42" s="17" t="s">
        <v>701</v>
      </c>
      <c r="B42" s="327">
        <v>38533</v>
      </c>
      <c r="C42" s="75">
        <v>53.092340556869367</v>
      </c>
      <c r="D42" s="75">
        <v>13.09287222412693</v>
      </c>
      <c r="E42" s="75">
        <v>66.185212780996295</v>
      </c>
    </row>
    <row r="43" spans="1:5">
      <c r="A43" s="17" t="s">
        <v>701</v>
      </c>
      <c r="B43" s="327">
        <v>38625</v>
      </c>
      <c r="C43" s="75">
        <v>54.032403264813581</v>
      </c>
      <c r="D43" s="75">
        <v>12.8589718605516</v>
      </c>
      <c r="E43" s="75">
        <v>66.891375125365187</v>
      </c>
    </row>
    <row r="44" spans="1:5">
      <c r="A44" s="17" t="s">
        <v>701</v>
      </c>
      <c r="B44" s="327">
        <v>38717</v>
      </c>
      <c r="C44" s="75">
        <v>55.322050755914553</v>
      </c>
      <c r="D44" s="75">
        <v>12.05930230115341</v>
      </c>
      <c r="E44" s="75">
        <v>67.381353057067955</v>
      </c>
    </row>
    <row r="45" spans="1:5">
      <c r="A45" s="17" t="s">
        <v>701</v>
      </c>
      <c r="B45" s="327">
        <v>38807</v>
      </c>
      <c r="C45" s="75">
        <v>59.717696482593809</v>
      </c>
      <c r="D45" s="75">
        <v>11.3419111664551</v>
      </c>
      <c r="E45" s="75">
        <v>71.059607649048914</v>
      </c>
    </row>
    <row r="46" spans="1:5">
      <c r="A46" s="17" t="s">
        <v>701</v>
      </c>
      <c r="B46" s="327">
        <v>38898</v>
      </c>
      <c r="C46" s="75">
        <v>59.760066869099923</v>
      </c>
      <c r="D46" s="75">
        <v>10.13050791605191</v>
      </c>
      <c r="E46" s="75">
        <v>69.890574785151841</v>
      </c>
    </row>
    <row r="47" spans="1:5">
      <c r="A47" s="17" t="s">
        <v>701</v>
      </c>
      <c r="B47" s="327">
        <v>38990</v>
      </c>
      <c r="C47" s="75">
        <v>59.280693268205717</v>
      </c>
      <c r="D47" s="75">
        <v>9.5380912258270776</v>
      </c>
      <c r="E47" s="75">
        <v>68.818784494032798</v>
      </c>
    </row>
    <row r="48" spans="1:5">
      <c r="A48" s="17" t="s">
        <v>701</v>
      </c>
      <c r="B48" s="327">
        <v>39082</v>
      </c>
      <c r="C48" s="75">
        <v>60.042045346688163</v>
      </c>
      <c r="D48" s="75">
        <v>8.9681463888224524</v>
      </c>
      <c r="E48" s="75">
        <v>69.010191735510602</v>
      </c>
    </row>
    <row r="49" spans="1:5">
      <c r="A49" s="17" t="s">
        <v>701</v>
      </c>
      <c r="B49" s="327">
        <v>39172</v>
      </c>
      <c r="C49" s="75">
        <v>64.592956822821421</v>
      </c>
      <c r="D49" s="75">
        <v>8.6986852417098142</v>
      </c>
      <c r="E49" s="75">
        <v>73.291642064531231</v>
      </c>
    </row>
    <row r="50" spans="1:5">
      <c r="A50" s="17" t="s">
        <v>701</v>
      </c>
      <c r="B50" s="327">
        <v>39263</v>
      </c>
      <c r="C50" s="75">
        <v>64.026886376535927</v>
      </c>
      <c r="D50" s="75">
        <v>7.5447026354022118</v>
      </c>
      <c r="E50" s="75">
        <v>71.571589011938144</v>
      </c>
    </row>
    <row r="51" spans="1:5">
      <c r="A51" s="17" t="s">
        <v>701</v>
      </c>
      <c r="B51" s="327">
        <v>39355</v>
      </c>
      <c r="C51" s="75">
        <v>67.092038665246434</v>
      </c>
      <c r="D51" s="75">
        <v>7.4447861634453298</v>
      </c>
      <c r="E51" s="75">
        <v>74.536824828691763</v>
      </c>
    </row>
    <row r="52" spans="1:5">
      <c r="A52" s="17" t="s">
        <v>701</v>
      </c>
      <c r="B52" s="327">
        <v>39447</v>
      </c>
      <c r="C52" s="75">
        <v>69.585454820013425</v>
      </c>
      <c r="D52" s="75">
        <v>6.7301048856255088</v>
      </c>
      <c r="E52" s="75">
        <v>76.315559705638933</v>
      </c>
    </row>
    <row r="53" spans="1:5">
      <c r="A53" s="17" t="s">
        <v>701</v>
      </c>
      <c r="B53" s="327">
        <v>39538</v>
      </c>
      <c r="C53" s="75">
        <v>74.941511415525852</v>
      </c>
      <c r="D53" s="75">
        <v>6.9840792252770543</v>
      </c>
      <c r="E53" s="75">
        <v>81.925590640802909</v>
      </c>
    </row>
    <row r="54" spans="1:5">
      <c r="A54" s="17" t="s">
        <v>701</v>
      </c>
      <c r="B54" s="327">
        <v>39629</v>
      </c>
      <c r="C54" s="75">
        <v>74.135784548389069</v>
      </c>
      <c r="D54" s="75">
        <v>6.0454091865888238</v>
      </c>
      <c r="E54" s="75">
        <v>80.181193734977896</v>
      </c>
    </row>
    <row r="55" spans="1:5">
      <c r="A55" s="17" t="s">
        <v>701</v>
      </c>
      <c r="B55" s="327">
        <v>39721</v>
      </c>
      <c r="C55" s="75">
        <v>75.93405593972615</v>
      </c>
      <c r="D55" s="75">
        <v>6.4277708155975279</v>
      </c>
      <c r="E55" s="75">
        <v>82.361826755323676</v>
      </c>
    </row>
    <row r="56" spans="1:5">
      <c r="A56" s="17" t="s">
        <v>701</v>
      </c>
      <c r="B56" s="327">
        <v>39813</v>
      </c>
      <c r="C56" s="75">
        <v>80.035779119577242</v>
      </c>
      <c r="D56" s="75">
        <v>6.9501482673997437</v>
      </c>
      <c r="E56" s="75">
        <v>86.985927386976982</v>
      </c>
    </row>
    <row r="57" spans="1:5">
      <c r="A57" s="17" t="s">
        <v>701</v>
      </c>
      <c r="B57" s="327">
        <v>39903</v>
      </c>
      <c r="C57" s="75">
        <v>87.203478342489518</v>
      </c>
      <c r="D57" s="75">
        <v>7.3048381428858509</v>
      </c>
      <c r="E57" s="75">
        <v>94.508316485375374</v>
      </c>
    </row>
    <row r="58" spans="1:5">
      <c r="A58" s="17" t="s">
        <v>701</v>
      </c>
      <c r="B58" s="327">
        <v>39994</v>
      </c>
      <c r="C58" s="75">
        <v>83.977086651938251</v>
      </c>
      <c r="D58" s="75">
        <v>7.4992053546380246</v>
      </c>
      <c r="E58" s="75">
        <v>91.476292006576273</v>
      </c>
    </row>
    <row r="59" spans="1:5">
      <c r="A59" s="17" t="s">
        <v>701</v>
      </c>
      <c r="B59" s="327">
        <v>40086</v>
      </c>
      <c r="C59" s="75">
        <v>81.942405365014295</v>
      </c>
      <c r="D59" s="75">
        <v>9.2710325815458905</v>
      </c>
      <c r="E59" s="75">
        <v>91.213437946560191</v>
      </c>
    </row>
    <row r="60" spans="1:5">
      <c r="A60" s="17" t="s">
        <v>701</v>
      </c>
      <c r="B60" s="327">
        <v>40178</v>
      </c>
      <c r="C60" s="75">
        <v>79.661383397175001</v>
      </c>
      <c r="D60" s="75">
        <v>9.4873285949081776</v>
      </c>
      <c r="E60" s="75">
        <v>89.148711992083179</v>
      </c>
    </row>
    <row r="61" spans="1:5">
      <c r="A61" s="17" t="s">
        <v>701</v>
      </c>
      <c r="B61" s="327">
        <v>40268</v>
      </c>
      <c r="C61" s="75">
        <v>84.524937742595171</v>
      </c>
      <c r="D61" s="75">
        <v>10.53156276279933</v>
      </c>
      <c r="E61" s="75">
        <v>95.056500505394496</v>
      </c>
    </row>
    <row r="62" spans="1:5">
      <c r="A62" s="17" t="s">
        <v>701</v>
      </c>
      <c r="B62" s="327">
        <v>40359</v>
      </c>
      <c r="C62" s="75">
        <v>83.100163508664878</v>
      </c>
      <c r="D62" s="75">
        <v>9.7628086695924452</v>
      </c>
      <c r="E62" s="75">
        <v>92.862972178257323</v>
      </c>
    </row>
    <row r="63" spans="1:5">
      <c r="A63" s="17" t="s">
        <v>701</v>
      </c>
      <c r="B63" s="327">
        <v>40451</v>
      </c>
      <c r="C63" s="75">
        <v>83.437004492862144</v>
      </c>
      <c r="D63" s="75">
        <v>9.900070926285947</v>
      </c>
      <c r="E63" s="75">
        <v>93.337075419148093</v>
      </c>
    </row>
    <row r="64" spans="1:5">
      <c r="A64" s="17" t="s">
        <v>701</v>
      </c>
      <c r="B64" s="327">
        <v>40543</v>
      </c>
      <c r="C64" s="75">
        <v>83.547337234377707</v>
      </c>
      <c r="D64" s="75">
        <v>9.274262004934041</v>
      </c>
      <c r="E64" s="75">
        <v>92.821599239311752</v>
      </c>
    </row>
    <row r="65" spans="1:5">
      <c r="A65" s="17" t="s">
        <v>701</v>
      </c>
      <c r="B65" s="327">
        <v>40633</v>
      </c>
      <c r="C65" s="75">
        <v>89.174138236459044</v>
      </c>
      <c r="D65" s="75">
        <v>10.618107322479361</v>
      </c>
      <c r="E65" s="75">
        <v>99.792245558938404</v>
      </c>
    </row>
    <row r="66" spans="1:5">
      <c r="A66" s="17" t="s">
        <v>701</v>
      </c>
      <c r="B66" s="327">
        <v>40724</v>
      </c>
      <c r="C66" s="75">
        <v>87.126477945204556</v>
      </c>
      <c r="D66" s="75">
        <v>9.6128518250100434</v>
      </c>
      <c r="E66" s="75">
        <v>96.739329770214596</v>
      </c>
    </row>
    <row r="67" spans="1:5">
      <c r="A67" s="17" t="s">
        <v>701</v>
      </c>
      <c r="B67" s="327">
        <v>40816</v>
      </c>
      <c r="C67" s="75">
        <v>89.946905399316421</v>
      </c>
      <c r="D67" s="75">
        <v>9.9056524115892994</v>
      </c>
      <c r="E67" s="75">
        <v>99.852557810905722</v>
      </c>
    </row>
    <row r="68" spans="1:5">
      <c r="A68" s="17" t="s">
        <v>701</v>
      </c>
      <c r="B68" s="327">
        <v>40908</v>
      </c>
      <c r="C68" s="75">
        <v>90.610967172246859</v>
      </c>
      <c r="D68" s="75">
        <v>9.9070258575547392</v>
      </c>
      <c r="E68" s="75">
        <v>100.5179930298016</v>
      </c>
    </row>
    <row r="69" spans="1:5">
      <c r="A69" s="17" t="s">
        <v>701</v>
      </c>
      <c r="B69" s="327">
        <v>40999</v>
      </c>
      <c r="C69" s="75">
        <v>95.054548480050272</v>
      </c>
      <c r="D69" s="75">
        <v>10.840970084654691</v>
      </c>
      <c r="E69" s="75">
        <v>105.895518564705</v>
      </c>
    </row>
    <row r="70" spans="1:5">
      <c r="A70" s="17" t="s">
        <v>701</v>
      </c>
      <c r="B70" s="327">
        <v>41090</v>
      </c>
      <c r="C70" s="75">
        <v>94.442444796270081</v>
      </c>
      <c r="D70" s="75">
        <v>10.58131260470542</v>
      </c>
      <c r="E70" s="75">
        <v>105.0237574009755</v>
      </c>
    </row>
    <row r="71" spans="1:5">
      <c r="A71" s="17" t="s">
        <v>701</v>
      </c>
      <c r="B71" s="327">
        <v>41182</v>
      </c>
      <c r="C71" s="75">
        <v>93.57357685208531</v>
      </c>
      <c r="D71" s="75">
        <v>11.964644285702301</v>
      </c>
      <c r="E71" s="75">
        <v>105.5382211377876</v>
      </c>
    </row>
    <row r="72" spans="1:5">
      <c r="A72" s="17" t="s">
        <v>701</v>
      </c>
      <c r="B72" s="327">
        <v>41274</v>
      </c>
      <c r="C72" s="75">
        <v>95.482643703111165</v>
      </c>
      <c r="D72" s="75">
        <v>12.449758733362289</v>
      </c>
      <c r="E72" s="75">
        <v>107.9324024364735</v>
      </c>
    </row>
    <row r="73" spans="1:5">
      <c r="A73" s="17" t="s">
        <v>701</v>
      </c>
      <c r="B73" s="327">
        <v>41364</v>
      </c>
      <c r="C73" s="75">
        <v>106.6757619293991</v>
      </c>
      <c r="D73" s="75">
        <v>13.351838345635541</v>
      </c>
      <c r="E73" s="75">
        <v>120.0276002750347</v>
      </c>
    </row>
    <row r="74" spans="1:5">
      <c r="A74" s="17" t="s">
        <v>701</v>
      </c>
      <c r="B74" s="327">
        <v>41455</v>
      </c>
      <c r="C74" s="75">
        <v>103.8345442965329</v>
      </c>
      <c r="D74" s="75">
        <v>12.725627219874781</v>
      </c>
      <c r="E74" s="75">
        <v>116.56017151640771</v>
      </c>
    </row>
    <row r="75" spans="1:5">
      <c r="A75" s="17" t="s">
        <v>701</v>
      </c>
      <c r="B75" s="327">
        <v>41547</v>
      </c>
      <c r="C75" s="75">
        <v>104.2364600852034</v>
      </c>
      <c r="D75" s="75">
        <v>13.693407457872221</v>
      </c>
      <c r="E75" s="75">
        <v>117.9298675430756</v>
      </c>
    </row>
    <row r="76" spans="1:5">
      <c r="A76" s="17" t="s">
        <v>701</v>
      </c>
      <c r="B76" s="327">
        <v>41639</v>
      </c>
      <c r="C76" s="75">
        <v>104.1178738689642</v>
      </c>
      <c r="D76" s="75">
        <v>14.0393566303295</v>
      </c>
      <c r="E76" s="75">
        <v>118.1572304992937</v>
      </c>
    </row>
    <row r="77" spans="1:5">
      <c r="A77" s="17" t="s">
        <v>701</v>
      </c>
      <c r="B77" s="327">
        <v>41729</v>
      </c>
      <c r="C77" s="75">
        <v>107.2243379756343</v>
      </c>
      <c r="D77" s="75">
        <v>15.768771171085559</v>
      </c>
      <c r="E77" s="75">
        <v>122.9931091467198</v>
      </c>
    </row>
    <row r="78" spans="1:5">
      <c r="A78" s="17" t="s">
        <v>701</v>
      </c>
      <c r="B78" s="327">
        <v>41820</v>
      </c>
      <c r="C78" s="75">
        <v>106.2273287678326</v>
      </c>
      <c r="D78" s="75">
        <v>14.462807143447529</v>
      </c>
      <c r="E78" s="75">
        <v>120.69013591128009</v>
      </c>
    </row>
    <row r="79" spans="1:5">
      <c r="A79" s="17" t="s">
        <v>701</v>
      </c>
      <c r="B79" s="327">
        <v>41912</v>
      </c>
      <c r="C79" s="75">
        <v>106.1344351951591</v>
      </c>
      <c r="D79" s="75">
        <v>15.4424748242423</v>
      </c>
      <c r="E79" s="75">
        <v>121.5769100194014</v>
      </c>
    </row>
    <row r="80" spans="1:5">
      <c r="A80" s="17" t="s">
        <v>701</v>
      </c>
      <c r="B80" s="327">
        <v>42004</v>
      </c>
      <c r="C80" s="75">
        <v>106.90702215882079</v>
      </c>
      <c r="D80" s="75">
        <v>16.21506043347086</v>
      </c>
      <c r="E80" s="75">
        <v>123.1220825922916</v>
      </c>
    </row>
    <row r="81" spans="1:5">
      <c r="A81" s="17" t="s">
        <v>701</v>
      </c>
      <c r="B81" s="327">
        <v>42094</v>
      </c>
      <c r="C81" s="75">
        <v>112.463023393989</v>
      </c>
      <c r="D81" s="75">
        <v>17.55993962035463</v>
      </c>
      <c r="E81" s="75">
        <v>130.02296301434359</v>
      </c>
    </row>
    <row r="82" spans="1:5">
      <c r="A82" s="17" t="s">
        <v>701</v>
      </c>
      <c r="B82" s="327">
        <v>42185</v>
      </c>
      <c r="C82" s="75">
        <v>111.63950492159741</v>
      </c>
      <c r="D82" s="75">
        <v>16.91809827839274</v>
      </c>
      <c r="E82" s="75">
        <v>128.5576031999901</v>
      </c>
    </row>
    <row r="83" spans="1:5">
      <c r="A83" s="17" t="s">
        <v>701</v>
      </c>
      <c r="B83" s="327">
        <v>42277</v>
      </c>
      <c r="C83" s="75">
        <v>111.7990345665369</v>
      </c>
      <c r="D83" s="75">
        <v>18.278978848666348</v>
      </c>
      <c r="E83" s="75">
        <v>130.07801341520329</v>
      </c>
    </row>
    <row r="84" spans="1:5">
      <c r="A84" s="17" t="s">
        <v>701</v>
      </c>
      <c r="B84" s="327">
        <v>42369</v>
      </c>
      <c r="C84" s="75">
        <v>110.99827036940999</v>
      </c>
      <c r="D84" s="75">
        <v>19.87101498005654</v>
      </c>
      <c r="E84" s="75">
        <v>130.86928534946659</v>
      </c>
    </row>
    <row r="85" spans="1:5">
      <c r="A85" s="17" t="s">
        <v>701</v>
      </c>
      <c r="B85" s="327">
        <v>42460</v>
      </c>
      <c r="C85" s="75">
        <v>112.40888594721891</v>
      </c>
      <c r="D85" s="75">
        <v>19.333428709129471</v>
      </c>
      <c r="E85" s="75">
        <v>131.74231465634841</v>
      </c>
    </row>
    <row r="86" spans="1:5">
      <c r="A86" s="17" t="s">
        <v>701</v>
      </c>
      <c r="B86" s="327">
        <v>42551</v>
      </c>
      <c r="C86" s="75">
        <v>106.9856608355044</v>
      </c>
      <c r="D86" s="75">
        <v>17.513281349243471</v>
      </c>
      <c r="E86" s="75">
        <v>124.4989421847479</v>
      </c>
    </row>
    <row r="87" spans="1:5">
      <c r="A87" s="17" t="s">
        <v>701</v>
      </c>
      <c r="B87" s="327">
        <v>42643</v>
      </c>
      <c r="C87" s="75">
        <v>105.5763378268222</v>
      </c>
      <c r="D87" s="75">
        <v>18.425895271672399</v>
      </c>
      <c r="E87" s="75">
        <v>124.0022330984946</v>
      </c>
    </row>
    <row r="88" spans="1:5">
      <c r="A88" s="17" t="s">
        <v>701</v>
      </c>
      <c r="B88" s="327">
        <v>42735</v>
      </c>
      <c r="C88" s="75">
        <v>102.4450285853942</v>
      </c>
      <c r="D88" s="75">
        <v>17.885402082375961</v>
      </c>
      <c r="E88" s="75">
        <v>120.3304306677702</v>
      </c>
    </row>
    <row r="89" spans="1:5">
      <c r="A89" s="17" t="s">
        <v>701</v>
      </c>
      <c r="B89" s="327">
        <v>42825</v>
      </c>
      <c r="C89" s="75">
        <v>104.5950136247551</v>
      </c>
      <c r="D89" s="75">
        <v>17.882068319973531</v>
      </c>
      <c r="E89" s="75">
        <v>122.4770819447286</v>
      </c>
    </row>
    <row r="90" spans="1:5">
      <c r="A90" s="17" t="s">
        <v>701</v>
      </c>
      <c r="B90" s="327">
        <v>42916</v>
      </c>
      <c r="C90" s="75">
        <v>101.89223327472391</v>
      </c>
      <c r="D90" s="75">
        <v>16.932731432602591</v>
      </c>
      <c r="E90" s="75">
        <v>118.8249647073264</v>
      </c>
    </row>
    <row r="91" spans="1:5">
      <c r="A91" s="17" t="s">
        <v>701</v>
      </c>
      <c r="B91" s="327">
        <v>43008</v>
      </c>
      <c r="C91" s="75">
        <v>100.5893822066663</v>
      </c>
      <c r="D91" s="75">
        <v>16.527627518817159</v>
      </c>
      <c r="E91" s="75">
        <v>117.1170097254834</v>
      </c>
    </row>
    <row r="92" spans="1:5">
      <c r="A92" s="17" t="s">
        <v>701</v>
      </c>
      <c r="B92" s="327">
        <v>43100</v>
      </c>
      <c r="C92" s="75">
        <v>98.511191295532228</v>
      </c>
      <c r="D92" s="75">
        <v>16.447754339456669</v>
      </c>
      <c r="E92" s="75">
        <v>114.95894563498889</v>
      </c>
    </row>
    <row r="93" spans="1:5">
      <c r="A93" s="17" t="s">
        <v>701</v>
      </c>
      <c r="B93" s="327">
        <v>43190</v>
      </c>
      <c r="C93" s="75">
        <v>100.4503280124983</v>
      </c>
      <c r="D93" s="75">
        <v>16.636985513127279</v>
      </c>
      <c r="E93" s="75">
        <v>117.0873135256256</v>
      </c>
    </row>
    <row r="94" spans="1:5">
      <c r="A94" s="17" t="s">
        <v>701</v>
      </c>
      <c r="B94" s="327">
        <v>43281</v>
      </c>
      <c r="C94" s="75">
        <v>99.001909747832684</v>
      </c>
      <c r="D94" s="75">
        <v>17.508348540049639</v>
      </c>
      <c r="E94" s="75">
        <v>116.51025828788229</v>
      </c>
    </row>
    <row r="95" spans="1:5">
      <c r="A95" s="17" t="s">
        <v>701</v>
      </c>
      <c r="B95" s="327">
        <v>43373</v>
      </c>
      <c r="C95" s="75">
        <v>99.002140257346795</v>
      </c>
      <c r="D95" s="75">
        <v>17.87215202014626</v>
      </c>
      <c r="E95" s="75">
        <v>116.8742922774931</v>
      </c>
    </row>
    <row r="96" spans="1:5">
      <c r="A96" s="17" t="s">
        <v>701</v>
      </c>
      <c r="B96" s="327">
        <v>43465</v>
      </c>
      <c r="C96" s="75">
        <v>98.09866945741966</v>
      </c>
      <c r="D96" s="75">
        <v>15.134849807852049</v>
      </c>
      <c r="E96" s="75">
        <v>113.2335192652717</v>
      </c>
    </row>
    <row r="97" spans="1:5">
      <c r="A97" s="17" t="s">
        <v>701</v>
      </c>
      <c r="B97" s="327">
        <v>43555</v>
      </c>
      <c r="C97" s="75">
        <v>101.6369254414967</v>
      </c>
      <c r="D97" s="75">
        <v>15.27187638694204</v>
      </c>
      <c r="E97" s="75">
        <v>116.9088018284387</v>
      </c>
    </row>
    <row r="98" spans="1:5">
      <c r="A98" s="17" t="s">
        <v>701</v>
      </c>
      <c r="B98" s="327">
        <v>43646</v>
      </c>
      <c r="C98" s="75">
        <v>97.853781922399406</v>
      </c>
      <c r="D98" s="75">
        <v>13.08853543704158</v>
      </c>
      <c r="E98" s="75">
        <v>110.94231735944101</v>
      </c>
    </row>
    <row r="99" spans="1:5">
      <c r="A99" s="17" t="s">
        <v>701</v>
      </c>
      <c r="B99" s="327">
        <v>43738</v>
      </c>
      <c r="C99" s="75">
        <v>97.247078237599695</v>
      </c>
      <c r="D99" s="75">
        <v>10.536258426635539</v>
      </c>
      <c r="E99" s="75">
        <v>107.78333666423519</v>
      </c>
    </row>
    <row r="100" spans="1:5">
      <c r="A100" s="17" t="s">
        <v>701</v>
      </c>
      <c r="B100" s="327">
        <v>43830</v>
      </c>
      <c r="C100" s="75">
        <v>97.528482965391063</v>
      </c>
      <c r="D100" s="75">
        <v>15.758020916355481</v>
      </c>
      <c r="E100" s="75">
        <v>113.2865038817465</v>
      </c>
    </row>
    <row r="101" spans="1:5">
      <c r="A101" s="17" t="s">
        <v>701</v>
      </c>
      <c r="B101" s="327">
        <v>43921</v>
      </c>
      <c r="C101" s="75">
        <v>103.27291023867301</v>
      </c>
      <c r="D101" s="75">
        <v>17.672404945933771</v>
      </c>
      <c r="E101" s="75">
        <v>120.9453151846068</v>
      </c>
    </row>
    <row r="102" spans="1:5">
      <c r="A102" s="17" t="s">
        <v>701</v>
      </c>
      <c r="B102" s="327">
        <v>44012</v>
      </c>
      <c r="C102" s="75">
        <v>111.5333655090042</v>
      </c>
      <c r="D102" s="75">
        <v>20.646689567967741</v>
      </c>
      <c r="E102" s="75">
        <v>132.18005507697191</v>
      </c>
    </row>
    <row r="103" spans="1:5">
      <c r="A103" s="17" t="s">
        <v>701</v>
      </c>
      <c r="B103" s="327">
        <v>44104</v>
      </c>
      <c r="C103" s="75">
        <v>106.46667477537299</v>
      </c>
      <c r="D103" s="75">
        <v>20.008685309889739</v>
      </c>
      <c r="E103" s="75">
        <v>126.47536008526269</v>
      </c>
    </row>
    <row r="104" spans="1:5">
      <c r="A104" s="17" t="s">
        <v>701</v>
      </c>
      <c r="B104" s="327">
        <v>44196</v>
      </c>
      <c r="C104" s="75">
        <v>104.7913829426346</v>
      </c>
      <c r="D104" s="75">
        <v>18.333171385867061</v>
      </c>
      <c r="E104" s="75">
        <v>123.1245543285016</v>
      </c>
    </row>
    <row r="105" spans="1:5">
      <c r="A105" s="17" t="s">
        <v>701</v>
      </c>
      <c r="B105" s="327">
        <v>44286</v>
      </c>
      <c r="C105" s="75">
        <v>101.82416148063849</v>
      </c>
      <c r="D105" s="75">
        <v>17.375201985522459</v>
      </c>
      <c r="E105" s="75">
        <v>119.1993634661609</v>
      </c>
    </row>
    <row r="106" spans="1:5">
      <c r="A106" s="17" t="s">
        <v>701</v>
      </c>
      <c r="B106" s="327">
        <v>44377</v>
      </c>
      <c r="C106" s="75">
        <v>101.663969070306</v>
      </c>
      <c r="D106" s="75">
        <v>15.209849958577051</v>
      </c>
      <c r="E106" s="75">
        <v>116.8738190288831</v>
      </c>
    </row>
    <row r="107" spans="1:5">
      <c r="A107" s="17" t="s">
        <v>701</v>
      </c>
      <c r="B107" s="327">
        <v>44469</v>
      </c>
      <c r="C107" s="75">
        <v>102.915506782311</v>
      </c>
      <c r="D107" s="75">
        <v>15.507390475589959</v>
      </c>
      <c r="E107" s="75">
        <v>118.4228972579009</v>
      </c>
    </row>
    <row r="108" spans="1:5">
      <c r="A108" s="17" t="s">
        <v>701</v>
      </c>
      <c r="B108" s="327">
        <v>44561</v>
      </c>
      <c r="C108" s="75">
        <v>105.55527858774229</v>
      </c>
      <c r="D108" s="75">
        <v>15.93279622205003</v>
      </c>
      <c r="E108" s="75">
        <v>121.48807480979239</v>
      </c>
    </row>
    <row r="109" spans="1:5">
      <c r="A109" s="17" t="s">
        <v>701</v>
      </c>
      <c r="B109" s="327">
        <v>44651</v>
      </c>
      <c r="C109" s="75">
        <v>109.58684261258961</v>
      </c>
      <c r="D109" s="75">
        <v>15.710559584073909</v>
      </c>
      <c r="E109" s="75">
        <v>125.2974021966635</v>
      </c>
    </row>
    <row r="110" spans="1:5">
      <c r="A110" s="17" t="s">
        <v>701</v>
      </c>
      <c r="B110" s="327">
        <v>44742</v>
      </c>
      <c r="C110" s="75">
        <v>104.5603573058018</v>
      </c>
      <c r="D110" s="75">
        <v>14.204197816767969</v>
      </c>
      <c r="E110" s="75">
        <v>118.7645551225697</v>
      </c>
    </row>
    <row r="111" spans="1:5">
      <c r="A111" s="17" t="s">
        <v>701</v>
      </c>
      <c r="B111" s="327">
        <v>44834</v>
      </c>
      <c r="C111" s="75">
        <v>105.41960756959401</v>
      </c>
      <c r="D111" s="75">
        <v>15.274470354515859</v>
      </c>
      <c r="E111" s="75">
        <v>120.69407792410991</v>
      </c>
    </row>
    <row r="112" spans="1:5">
      <c r="A112" s="17" t="s">
        <v>701</v>
      </c>
      <c r="B112" s="327">
        <v>44926</v>
      </c>
      <c r="C112" s="75">
        <v>107.5782027510693</v>
      </c>
      <c r="D112" s="75">
        <v>15.735458308617259</v>
      </c>
      <c r="E112" s="75">
        <v>123.31366105968659</v>
      </c>
    </row>
    <row r="113" spans="1:5">
      <c r="A113" s="17" t="s">
        <v>701</v>
      </c>
      <c r="B113" s="327">
        <v>45016</v>
      </c>
      <c r="C113" s="75">
        <v>111.4821431553039</v>
      </c>
      <c r="D113" s="75">
        <v>16.230039993886361</v>
      </c>
      <c r="E113" s="75">
        <v>127.7121831491903</v>
      </c>
    </row>
    <row r="114" spans="1:5">
      <c r="A114" s="17" t="s">
        <v>701</v>
      </c>
      <c r="B114" s="327">
        <v>45107</v>
      </c>
      <c r="C114" s="75">
        <v>106.6116651739607</v>
      </c>
      <c r="D114" s="75">
        <v>16.24985852463006</v>
      </c>
      <c r="E114" s="75">
        <v>122.8615236985907</v>
      </c>
    </row>
    <row r="115" spans="1:5">
      <c r="A115" s="17" t="s">
        <v>701</v>
      </c>
      <c r="B115" s="327">
        <v>45199</v>
      </c>
      <c r="C115" s="75">
        <v>107.50841335446231</v>
      </c>
      <c r="D115" s="75">
        <v>17.27872503842606</v>
      </c>
      <c r="E115" s="75">
        <v>124.78713839288839</v>
      </c>
    </row>
    <row r="116" spans="1:5">
      <c r="A116" s="17" t="s">
        <v>701</v>
      </c>
      <c r="B116" s="327">
        <v>45291</v>
      </c>
      <c r="C116" s="75">
        <v>107.24878382029669</v>
      </c>
      <c r="D116" s="75">
        <v>25.38510415719303</v>
      </c>
      <c r="E116" s="75">
        <v>132.63388797748979</v>
      </c>
    </row>
    <row r="117" spans="1:5">
      <c r="A117" s="17" t="s">
        <v>701</v>
      </c>
      <c r="B117" s="327">
        <v>45382</v>
      </c>
      <c r="C117" s="75">
        <v>112.25344183534411</v>
      </c>
      <c r="D117" s="75">
        <v>22.01639643119961</v>
      </c>
      <c r="E117" s="75">
        <v>134.26983826654379</v>
      </c>
    </row>
    <row r="118" spans="1:5">
      <c r="A118" s="17" t="s">
        <v>701</v>
      </c>
      <c r="B118" s="327">
        <v>45473</v>
      </c>
      <c r="C118" s="75">
        <v>108.6753853610624</v>
      </c>
      <c r="D118" s="75">
        <v>16.01579815404725</v>
      </c>
      <c r="E118" s="75">
        <v>124.6911835151097</v>
      </c>
    </row>
    <row r="119" spans="1:5">
      <c r="A119" s="17" t="s">
        <v>701</v>
      </c>
      <c r="B119" s="327">
        <v>45565</v>
      </c>
      <c r="C119" s="75">
        <v>109.08105483189701</v>
      </c>
      <c r="D119" s="75">
        <v>14.76262828385231</v>
      </c>
      <c r="E119" s="75">
        <v>123.8436831157494</v>
      </c>
    </row>
    <row r="120" spans="1:5">
      <c r="A120" s="17" t="s">
        <v>701</v>
      </c>
      <c r="B120" s="327">
        <v>45657</v>
      </c>
      <c r="C120" s="75">
        <v>112.333368289435</v>
      </c>
      <c r="D120" s="75">
        <v>15.06006756629281</v>
      </c>
      <c r="E120" s="75">
        <v>127.3934358557278</v>
      </c>
    </row>
    <row r="121" spans="1:5">
      <c r="A121" s="17" t="s">
        <v>701</v>
      </c>
      <c r="B121" s="327">
        <v>45747</v>
      </c>
      <c r="C121" s="75">
        <v>116.5059399738785</v>
      </c>
      <c r="D121" s="75">
        <v>15.753519129420839</v>
      </c>
      <c r="E121" s="75">
        <v>132.25945910329929</v>
      </c>
    </row>
    <row r="122" spans="1:5">
      <c r="A122" s="17" t="s">
        <v>701</v>
      </c>
      <c r="B122" s="327">
        <v>45838</v>
      </c>
      <c r="C122" s="75">
        <v>112.5783794336605</v>
      </c>
      <c r="D122" s="75">
        <v>14.54450910581467</v>
      </c>
      <c r="E122" s="75">
        <v>127.1228885394751</v>
      </c>
    </row>
    <row r="123" spans="1:5">
      <c r="A123" s="17" t="s">
        <v>701</v>
      </c>
      <c r="B123" s="327">
        <v>45930</v>
      </c>
      <c r="C123" s="75">
        <v>114.2024939286335</v>
      </c>
      <c r="D123" s="75">
        <v>14.636823920370601</v>
      </c>
      <c r="E123" s="75">
        <v>128.83931784900409</v>
      </c>
    </row>
    <row r="124" spans="1:5">
      <c r="A124" s="17" t="s">
        <v>703</v>
      </c>
      <c r="B124" s="327">
        <v>35155</v>
      </c>
      <c r="C124" s="75">
        <v>62.257574379701197</v>
      </c>
      <c r="D124" s="75">
        <v>5.5620365411743524</v>
      </c>
      <c r="E124" s="75">
        <v>67.819610920875547</v>
      </c>
    </row>
    <row r="125" spans="1:5">
      <c r="A125" s="17" t="s">
        <v>703</v>
      </c>
      <c r="B125" s="327">
        <v>35246</v>
      </c>
      <c r="C125" s="75">
        <v>60.836487611694977</v>
      </c>
      <c r="D125" s="75">
        <v>5.7118756973100497</v>
      </c>
      <c r="E125" s="75">
        <v>66.54836330900504</v>
      </c>
    </row>
    <row r="126" spans="1:5">
      <c r="A126" s="17" t="s">
        <v>703</v>
      </c>
      <c r="B126" s="327">
        <v>35338</v>
      </c>
      <c r="C126" s="75">
        <v>64.280288573853369</v>
      </c>
      <c r="D126" s="75">
        <v>6.1786803638381613</v>
      </c>
      <c r="E126" s="75">
        <v>70.458968937691537</v>
      </c>
    </row>
    <row r="127" spans="1:5">
      <c r="A127" s="17" t="s">
        <v>703</v>
      </c>
      <c r="B127" s="327">
        <v>35430</v>
      </c>
      <c r="C127" s="75">
        <v>66.037207884318946</v>
      </c>
      <c r="D127" s="75">
        <v>6.3816777420413571</v>
      </c>
      <c r="E127" s="75">
        <v>72.418885626360307</v>
      </c>
    </row>
    <row r="128" spans="1:5">
      <c r="A128" s="17" t="s">
        <v>703</v>
      </c>
      <c r="B128" s="327">
        <v>35520</v>
      </c>
      <c r="C128" s="75">
        <v>68.15128969697102</v>
      </c>
      <c r="D128" s="75">
        <v>6.2861082050707564</v>
      </c>
      <c r="E128" s="75">
        <v>74.437397902041781</v>
      </c>
    </row>
    <row r="129" spans="1:5">
      <c r="A129" s="17" t="s">
        <v>703</v>
      </c>
      <c r="B129" s="327">
        <v>35611</v>
      </c>
      <c r="C129" s="75">
        <v>64.848224804333825</v>
      </c>
      <c r="D129" s="75">
        <v>6.9154903544957786</v>
      </c>
      <c r="E129" s="75">
        <v>71.763715158829598</v>
      </c>
    </row>
    <row r="130" spans="1:5">
      <c r="A130" s="17" t="s">
        <v>703</v>
      </c>
      <c r="B130" s="327">
        <v>35703</v>
      </c>
      <c r="C130" s="75">
        <v>68.140388291489842</v>
      </c>
      <c r="D130" s="75">
        <v>7.1643346091597611</v>
      </c>
      <c r="E130" s="75">
        <v>75.304722900649608</v>
      </c>
    </row>
    <row r="131" spans="1:5">
      <c r="A131" s="17" t="s">
        <v>703</v>
      </c>
      <c r="B131" s="327">
        <v>35795</v>
      </c>
      <c r="C131" s="75">
        <v>71.06470951690693</v>
      </c>
      <c r="D131" s="75">
        <v>7.2804366783924834</v>
      </c>
      <c r="E131" s="75">
        <v>78.345146195299407</v>
      </c>
    </row>
    <row r="132" spans="1:5">
      <c r="A132" s="17" t="s">
        <v>703</v>
      </c>
      <c r="B132" s="327">
        <v>35885</v>
      </c>
      <c r="C132" s="75">
        <v>73.49192111303006</v>
      </c>
      <c r="D132" s="75">
        <v>7.5306159914052229</v>
      </c>
      <c r="E132" s="75">
        <v>81.022537104435287</v>
      </c>
    </row>
    <row r="133" spans="1:5">
      <c r="A133" s="17" t="s">
        <v>703</v>
      </c>
      <c r="B133" s="327">
        <v>35976</v>
      </c>
      <c r="C133" s="75">
        <v>73.195751898651892</v>
      </c>
      <c r="D133" s="75">
        <v>7.7853023679656861</v>
      </c>
      <c r="E133" s="75">
        <v>80.981054266617576</v>
      </c>
    </row>
    <row r="134" spans="1:5">
      <c r="A134" s="17" t="s">
        <v>703</v>
      </c>
      <c r="B134" s="327">
        <v>36068</v>
      </c>
      <c r="C134" s="75">
        <v>76.601735508506209</v>
      </c>
      <c r="D134" s="75">
        <v>7.8915452797852277</v>
      </c>
      <c r="E134" s="75">
        <v>84.493280788291443</v>
      </c>
    </row>
    <row r="135" spans="1:5">
      <c r="A135" s="17" t="s">
        <v>703</v>
      </c>
      <c r="B135" s="327">
        <v>36160</v>
      </c>
      <c r="C135" s="75">
        <v>79.292470568768849</v>
      </c>
      <c r="D135" s="75">
        <v>8.0634389632595482</v>
      </c>
      <c r="E135" s="75">
        <v>87.355909532028392</v>
      </c>
    </row>
    <row r="136" spans="1:5">
      <c r="A136" s="17" t="s">
        <v>703</v>
      </c>
      <c r="B136" s="327">
        <v>36250</v>
      </c>
      <c r="C136" s="75">
        <v>81.411336050568053</v>
      </c>
      <c r="D136" s="75">
        <v>7.7598453877956377</v>
      </c>
      <c r="E136" s="75">
        <v>89.171181438363689</v>
      </c>
    </row>
    <row r="137" spans="1:5">
      <c r="A137" s="17" t="s">
        <v>703</v>
      </c>
      <c r="B137" s="327">
        <v>36341</v>
      </c>
      <c r="C137" s="75">
        <v>76.176704800174718</v>
      </c>
      <c r="D137" s="75">
        <v>7.5194452087265669</v>
      </c>
      <c r="E137" s="75">
        <v>83.696150008901284</v>
      </c>
    </row>
    <row r="138" spans="1:5">
      <c r="A138" s="17" t="s">
        <v>703</v>
      </c>
      <c r="B138" s="327">
        <v>36433</v>
      </c>
      <c r="C138" s="75">
        <v>77.692969263855574</v>
      </c>
      <c r="D138" s="75">
        <v>7.1836423661451274</v>
      </c>
      <c r="E138" s="75">
        <v>84.876611630000696</v>
      </c>
    </row>
    <row r="139" spans="1:5">
      <c r="A139" s="17" t="s">
        <v>703</v>
      </c>
      <c r="B139" s="327">
        <v>36525</v>
      </c>
      <c r="C139" s="75">
        <v>73.616269399678131</v>
      </c>
      <c r="D139" s="75">
        <v>7.63000547507714</v>
      </c>
      <c r="E139" s="75">
        <v>81.246274874755272</v>
      </c>
    </row>
    <row r="140" spans="1:5">
      <c r="A140" s="17" t="s">
        <v>703</v>
      </c>
      <c r="B140" s="327">
        <v>36616</v>
      </c>
      <c r="C140" s="75">
        <v>72.072799603079773</v>
      </c>
      <c r="D140" s="75">
        <v>7.3367750107967948</v>
      </c>
      <c r="E140" s="75">
        <v>79.409574613876572</v>
      </c>
    </row>
    <row r="141" spans="1:5">
      <c r="A141" s="17" t="s">
        <v>703</v>
      </c>
      <c r="B141" s="327">
        <v>36707</v>
      </c>
      <c r="C141" s="75">
        <v>68.672649729843357</v>
      </c>
      <c r="D141" s="75">
        <v>7.495894707417861</v>
      </c>
      <c r="E141" s="75">
        <v>76.168544437261218</v>
      </c>
    </row>
    <row r="142" spans="1:5">
      <c r="A142" s="17" t="s">
        <v>703</v>
      </c>
      <c r="B142" s="327">
        <v>36799</v>
      </c>
      <c r="C142" s="75">
        <v>71.333795560725477</v>
      </c>
      <c r="D142" s="75">
        <v>7.2531539760298402</v>
      </c>
      <c r="E142" s="75">
        <v>78.586949536755313</v>
      </c>
    </row>
    <row r="143" spans="1:5">
      <c r="A143" s="17" t="s">
        <v>703</v>
      </c>
      <c r="B143" s="327">
        <v>36891</v>
      </c>
      <c r="C143" s="75">
        <v>71.638078861713495</v>
      </c>
      <c r="D143" s="75">
        <v>7.3898569975075317</v>
      </c>
      <c r="E143" s="75">
        <v>79.027935859221031</v>
      </c>
    </row>
    <row r="144" spans="1:5">
      <c r="A144" s="17" t="s">
        <v>703</v>
      </c>
      <c r="B144" s="327">
        <v>36981</v>
      </c>
      <c r="C144" s="75">
        <v>68.207141719650636</v>
      </c>
      <c r="D144" s="75">
        <v>6.9597199048794831</v>
      </c>
      <c r="E144" s="75">
        <v>75.166861624530114</v>
      </c>
    </row>
    <row r="145" spans="1:5">
      <c r="A145" s="17" t="s">
        <v>703</v>
      </c>
      <c r="B145" s="327">
        <v>37072</v>
      </c>
      <c r="C145" s="75">
        <v>62.082196812284288</v>
      </c>
      <c r="D145" s="75">
        <v>7.8926073654311253</v>
      </c>
      <c r="E145" s="75">
        <v>69.974804177715413</v>
      </c>
    </row>
    <row r="146" spans="1:5">
      <c r="A146" s="17" t="s">
        <v>703</v>
      </c>
      <c r="B146" s="327">
        <v>37164</v>
      </c>
      <c r="C146" s="75">
        <v>62.038840594457326</v>
      </c>
      <c r="D146" s="75">
        <v>5.8767132153160118</v>
      </c>
      <c r="E146" s="75">
        <v>67.915553809773343</v>
      </c>
    </row>
    <row r="147" spans="1:5">
      <c r="A147" s="17" t="s">
        <v>703</v>
      </c>
      <c r="B147" s="327">
        <v>37256</v>
      </c>
      <c r="C147" s="75">
        <v>60.414522502429818</v>
      </c>
      <c r="D147" s="75">
        <v>6.3523387715370969</v>
      </c>
      <c r="E147" s="75">
        <v>66.76686127396691</v>
      </c>
    </row>
    <row r="148" spans="1:5">
      <c r="A148" s="17" t="s">
        <v>703</v>
      </c>
      <c r="B148" s="327">
        <v>37346</v>
      </c>
      <c r="C148" s="75">
        <v>61.291253460855224</v>
      </c>
      <c r="D148" s="75">
        <v>5.9587009634258497</v>
      </c>
      <c r="E148" s="75">
        <v>67.249954424281071</v>
      </c>
    </row>
    <row r="149" spans="1:5">
      <c r="A149" s="17" t="s">
        <v>703</v>
      </c>
      <c r="B149" s="327">
        <v>37437</v>
      </c>
      <c r="C149" s="75">
        <v>56.469690553099397</v>
      </c>
      <c r="D149" s="75">
        <v>6.1523522912919404</v>
      </c>
      <c r="E149" s="75">
        <v>62.622042844391338</v>
      </c>
    </row>
    <row r="150" spans="1:5">
      <c r="A150" s="17" t="s">
        <v>703</v>
      </c>
      <c r="B150" s="327">
        <v>37529</v>
      </c>
      <c r="C150" s="75">
        <v>60.47812018917196</v>
      </c>
      <c r="D150" s="75">
        <v>6.5175873705535601</v>
      </c>
      <c r="E150" s="75">
        <v>66.995707559725517</v>
      </c>
    </row>
    <row r="151" spans="1:5">
      <c r="A151" s="17" t="s">
        <v>703</v>
      </c>
      <c r="B151" s="327">
        <v>37621</v>
      </c>
      <c r="C151" s="75">
        <v>56.893752989979113</v>
      </c>
      <c r="D151" s="75">
        <v>6.7023372441781177</v>
      </c>
      <c r="E151" s="75">
        <v>63.596090234157231</v>
      </c>
    </row>
    <row r="152" spans="1:5">
      <c r="A152" s="17" t="s">
        <v>703</v>
      </c>
      <c r="B152" s="327">
        <v>37711</v>
      </c>
      <c r="C152" s="75">
        <v>55.426953421270717</v>
      </c>
      <c r="D152" s="75">
        <v>6.3064049284726114</v>
      </c>
      <c r="E152" s="75">
        <v>61.733358349743327</v>
      </c>
    </row>
    <row r="153" spans="1:5">
      <c r="A153" s="17" t="s">
        <v>703</v>
      </c>
      <c r="B153" s="327">
        <v>37802</v>
      </c>
      <c r="C153" s="75">
        <v>51.262526100784108</v>
      </c>
      <c r="D153" s="75">
        <v>5.7764634408216384</v>
      </c>
      <c r="E153" s="75">
        <v>57.038989541605737</v>
      </c>
    </row>
    <row r="154" spans="1:5">
      <c r="A154" s="17" t="s">
        <v>703</v>
      </c>
      <c r="B154" s="327">
        <v>37894</v>
      </c>
      <c r="C154" s="75">
        <v>53.141026222161692</v>
      </c>
      <c r="D154" s="75">
        <v>5.7574509271635019</v>
      </c>
      <c r="E154" s="75">
        <v>58.898477149325203</v>
      </c>
    </row>
    <row r="155" spans="1:5">
      <c r="A155" s="17" t="s">
        <v>703</v>
      </c>
      <c r="B155" s="327">
        <v>37986</v>
      </c>
      <c r="C155" s="75">
        <v>50.403836003154517</v>
      </c>
      <c r="D155" s="75">
        <v>5.4803008575420318</v>
      </c>
      <c r="E155" s="75">
        <v>55.884136860696557</v>
      </c>
    </row>
    <row r="156" spans="1:5">
      <c r="A156" s="17" t="s">
        <v>703</v>
      </c>
      <c r="B156" s="327">
        <v>38077</v>
      </c>
      <c r="C156" s="75">
        <v>38.809240120660867</v>
      </c>
      <c r="D156" s="75">
        <v>4.9168646617743814</v>
      </c>
      <c r="E156" s="75">
        <v>43.726104782435257</v>
      </c>
    </row>
    <row r="157" spans="1:5">
      <c r="A157" s="17" t="s">
        <v>703</v>
      </c>
      <c r="B157" s="327">
        <v>38168</v>
      </c>
      <c r="C157" s="75">
        <v>37.851575506197513</v>
      </c>
      <c r="D157" s="75">
        <v>5.4492963385466204</v>
      </c>
      <c r="E157" s="75">
        <v>43.30087184474413</v>
      </c>
    </row>
    <row r="158" spans="1:5">
      <c r="A158" s="17" t="s">
        <v>703</v>
      </c>
      <c r="B158" s="327">
        <v>38260</v>
      </c>
      <c r="C158" s="75">
        <v>38.73106067904768</v>
      </c>
      <c r="D158" s="75">
        <v>5.4894432552755594</v>
      </c>
      <c r="E158" s="75">
        <v>44.22050393432324</v>
      </c>
    </row>
    <row r="159" spans="1:5">
      <c r="A159" s="17" t="s">
        <v>703</v>
      </c>
      <c r="B159" s="327">
        <v>38352</v>
      </c>
      <c r="C159" s="75">
        <v>36.992539673060158</v>
      </c>
      <c r="D159" s="75">
        <v>5.12888484835669</v>
      </c>
      <c r="E159" s="75">
        <v>42.121424521416849</v>
      </c>
    </row>
    <row r="160" spans="1:5">
      <c r="A160" s="17" t="s">
        <v>703</v>
      </c>
      <c r="B160" s="327">
        <v>38442</v>
      </c>
      <c r="C160" s="75">
        <v>38.417542619137187</v>
      </c>
      <c r="D160" s="75">
        <v>5.4585168872567964</v>
      </c>
      <c r="E160" s="75">
        <v>43.876059506393993</v>
      </c>
    </row>
    <row r="161" spans="1:5">
      <c r="A161" s="17" t="s">
        <v>703</v>
      </c>
      <c r="B161" s="327">
        <v>38533</v>
      </c>
      <c r="C161" s="75">
        <v>36.609822549958373</v>
      </c>
      <c r="D161" s="75">
        <v>4.9892955205382741</v>
      </c>
      <c r="E161" s="75">
        <v>41.599118070496637</v>
      </c>
    </row>
    <row r="162" spans="1:5">
      <c r="A162" s="17" t="s">
        <v>703</v>
      </c>
      <c r="B162" s="327">
        <v>38625</v>
      </c>
      <c r="C162" s="75">
        <v>38.79559467373614</v>
      </c>
      <c r="D162" s="75">
        <v>5.2958203815546279</v>
      </c>
      <c r="E162" s="75">
        <v>44.091415055290767</v>
      </c>
    </row>
    <row r="163" spans="1:5">
      <c r="A163" s="17" t="s">
        <v>703</v>
      </c>
      <c r="B163" s="327">
        <v>38717</v>
      </c>
      <c r="C163" s="75">
        <v>38.617324370077931</v>
      </c>
      <c r="D163" s="75">
        <v>4.8756997915803826</v>
      </c>
      <c r="E163" s="75">
        <v>43.493024161658312</v>
      </c>
    </row>
    <row r="164" spans="1:5">
      <c r="A164" s="17" t="s">
        <v>703</v>
      </c>
      <c r="B164" s="327">
        <v>38807</v>
      </c>
      <c r="C164" s="75">
        <v>39.118678151289849</v>
      </c>
      <c r="D164" s="75">
        <v>4.963969000523285</v>
      </c>
      <c r="E164" s="75">
        <v>44.082647151813127</v>
      </c>
    </row>
    <row r="165" spans="1:5">
      <c r="A165" s="17" t="s">
        <v>703</v>
      </c>
      <c r="B165" s="327">
        <v>38898</v>
      </c>
      <c r="C165" s="75">
        <v>37.733669039597928</v>
      </c>
      <c r="D165" s="75">
        <v>4.7235770090434768</v>
      </c>
      <c r="E165" s="75">
        <v>42.457246048641409</v>
      </c>
    </row>
    <row r="166" spans="1:5">
      <c r="A166" s="17" t="s">
        <v>703</v>
      </c>
      <c r="B166" s="327">
        <v>38990</v>
      </c>
      <c r="C166" s="75">
        <v>37.61345171164713</v>
      </c>
      <c r="D166" s="75">
        <v>4.6549963493090374</v>
      </c>
      <c r="E166" s="75">
        <v>42.268448060956167</v>
      </c>
    </row>
    <row r="167" spans="1:5">
      <c r="A167" s="17" t="s">
        <v>703</v>
      </c>
      <c r="B167" s="327">
        <v>39082</v>
      </c>
      <c r="C167" s="75">
        <v>36.923099833121427</v>
      </c>
      <c r="D167" s="75">
        <v>4.5655008330213809</v>
      </c>
      <c r="E167" s="75">
        <v>41.488600666142808</v>
      </c>
    </row>
    <row r="168" spans="1:5">
      <c r="A168" s="17" t="s">
        <v>703</v>
      </c>
      <c r="B168" s="327">
        <v>39172</v>
      </c>
      <c r="C168" s="75">
        <v>39.014936211558698</v>
      </c>
      <c r="D168" s="75">
        <v>4.6298289404530211</v>
      </c>
      <c r="E168" s="75">
        <v>43.644765152011722</v>
      </c>
    </row>
    <row r="169" spans="1:5">
      <c r="A169" s="17" t="s">
        <v>703</v>
      </c>
      <c r="B169" s="327">
        <v>39263</v>
      </c>
      <c r="C169" s="75">
        <v>39.201834046466942</v>
      </c>
      <c r="D169" s="75">
        <v>4.6836475640861837</v>
      </c>
      <c r="E169" s="75">
        <v>43.885481610553121</v>
      </c>
    </row>
    <row r="170" spans="1:5">
      <c r="A170" s="17" t="s">
        <v>703</v>
      </c>
      <c r="B170" s="327">
        <v>39355</v>
      </c>
      <c r="C170" s="75">
        <v>41.00794598630025</v>
      </c>
      <c r="D170" s="75">
        <v>4.9302723070763381</v>
      </c>
      <c r="E170" s="75">
        <v>45.938218293376593</v>
      </c>
    </row>
    <row r="171" spans="1:5">
      <c r="A171" s="17" t="s">
        <v>703</v>
      </c>
      <c r="B171" s="327">
        <v>39447</v>
      </c>
      <c r="C171" s="75">
        <v>41.665482725098087</v>
      </c>
      <c r="D171" s="75">
        <v>4.6035960879353341</v>
      </c>
      <c r="E171" s="75">
        <v>46.269078813033431</v>
      </c>
    </row>
    <row r="172" spans="1:5">
      <c r="A172" s="17" t="s">
        <v>703</v>
      </c>
      <c r="B172" s="327">
        <v>39538</v>
      </c>
      <c r="C172" s="75">
        <v>43.766126193012298</v>
      </c>
      <c r="D172" s="75">
        <v>4.4933061233733929</v>
      </c>
      <c r="E172" s="75">
        <v>48.259432316385698</v>
      </c>
    </row>
    <row r="173" spans="1:5">
      <c r="A173" s="17" t="s">
        <v>703</v>
      </c>
      <c r="B173" s="327">
        <v>39629</v>
      </c>
      <c r="C173" s="75">
        <v>43.153379023813841</v>
      </c>
      <c r="D173" s="75">
        <v>4.5684125209992796</v>
      </c>
      <c r="E173" s="75">
        <v>47.721791544813122</v>
      </c>
    </row>
    <row r="174" spans="1:5">
      <c r="A174" s="17" t="s">
        <v>703</v>
      </c>
      <c r="B174" s="327">
        <v>39721</v>
      </c>
      <c r="C174" s="75">
        <v>45.707225005580831</v>
      </c>
      <c r="D174" s="75">
        <v>4.6266653696883857</v>
      </c>
      <c r="E174" s="75">
        <v>50.33389037526922</v>
      </c>
    </row>
    <row r="175" spans="1:5">
      <c r="A175" s="17" t="s">
        <v>703</v>
      </c>
      <c r="B175" s="327">
        <v>39813</v>
      </c>
      <c r="C175" s="75">
        <v>48.808664205615891</v>
      </c>
      <c r="D175" s="75">
        <v>5.2636517071542226</v>
      </c>
      <c r="E175" s="75">
        <v>54.072315912770122</v>
      </c>
    </row>
    <row r="176" spans="1:5">
      <c r="A176" s="17" t="s">
        <v>703</v>
      </c>
      <c r="B176" s="327">
        <v>39903</v>
      </c>
      <c r="C176" s="75">
        <v>51.950020988063017</v>
      </c>
      <c r="D176" s="75">
        <v>5.631482524721025</v>
      </c>
      <c r="E176" s="75">
        <v>57.581503512784053</v>
      </c>
    </row>
    <row r="177" spans="1:5">
      <c r="A177" s="17" t="s">
        <v>703</v>
      </c>
      <c r="B177" s="327">
        <v>39994</v>
      </c>
      <c r="C177" s="75">
        <v>49.533186317718027</v>
      </c>
      <c r="D177" s="75">
        <v>5.7336457896255517</v>
      </c>
      <c r="E177" s="75">
        <v>55.266832107343568</v>
      </c>
    </row>
    <row r="178" spans="1:5">
      <c r="A178" s="17" t="s">
        <v>703</v>
      </c>
      <c r="B178" s="327">
        <v>40086</v>
      </c>
      <c r="C178" s="75">
        <v>49.354294162405473</v>
      </c>
      <c r="D178" s="75">
        <v>5.8271298281571804</v>
      </c>
      <c r="E178" s="75">
        <v>55.181423990562656</v>
      </c>
    </row>
    <row r="179" spans="1:5">
      <c r="A179" s="17" t="s">
        <v>703</v>
      </c>
      <c r="B179" s="327">
        <v>40178</v>
      </c>
      <c r="C179" s="75">
        <v>49.044707758690713</v>
      </c>
      <c r="D179" s="75">
        <v>5.6671080007459764</v>
      </c>
      <c r="E179" s="75">
        <v>54.711815759436689</v>
      </c>
    </row>
    <row r="180" spans="1:5">
      <c r="A180" s="17" t="s">
        <v>703</v>
      </c>
      <c r="B180" s="327">
        <v>40268</v>
      </c>
      <c r="C180" s="75">
        <v>54.096895753594183</v>
      </c>
      <c r="D180" s="75">
        <v>5.8169455985754546</v>
      </c>
      <c r="E180" s="75">
        <v>59.913841352169626</v>
      </c>
    </row>
    <row r="181" spans="1:5">
      <c r="A181" s="17" t="s">
        <v>703</v>
      </c>
      <c r="B181" s="327">
        <v>40359</v>
      </c>
      <c r="C181" s="75">
        <v>51.720096072327642</v>
      </c>
      <c r="D181" s="75">
        <v>5.3337557802252276</v>
      </c>
      <c r="E181" s="75">
        <v>57.053851852552867</v>
      </c>
    </row>
    <row r="182" spans="1:5">
      <c r="A182" s="17" t="s">
        <v>703</v>
      </c>
      <c r="B182" s="327">
        <v>40451</v>
      </c>
      <c r="C182" s="75">
        <v>52.36799320710761</v>
      </c>
      <c r="D182" s="75">
        <v>5.3388712171904942</v>
      </c>
      <c r="E182" s="75">
        <v>57.706864424298097</v>
      </c>
    </row>
    <row r="183" spans="1:5">
      <c r="A183" s="17" t="s">
        <v>703</v>
      </c>
      <c r="B183" s="327">
        <v>40543</v>
      </c>
      <c r="C183" s="75">
        <v>52.164058324298928</v>
      </c>
      <c r="D183" s="75">
        <v>5.9168313395824326</v>
      </c>
      <c r="E183" s="75">
        <v>58.080889663881358</v>
      </c>
    </row>
    <row r="184" spans="1:5">
      <c r="A184" s="17" t="s">
        <v>703</v>
      </c>
      <c r="B184" s="327">
        <v>40633</v>
      </c>
      <c r="C184" s="75">
        <v>56.6239226329971</v>
      </c>
      <c r="D184" s="75">
        <v>6.1438797246407288</v>
      </c>
      <c r="E184" s="75">
        <v>62.767802357637827</v>
      </c>
    </row>
    <row r="185" spans="1:5">
      <c r="A185" s="17" t="s">
        <v>703</v>
      </c>
      <c r="B185" s="327">
        <v>40724</v>
      </c>
      <c r="C185" s="75">
        <v>56.60350418946917</v>
      </c>
      <c r="D185" s="75">
        <v>6.3503396887330696</v>
      </c>
      <c r="E185" s="75">
        <v>62.953843878202242</v>
      </c>
    </row>
    <row r="186" spans="1:5">
      <c r="A186" s="17" t="s">
        <v>703</v>
      </c>
      <c r="B186" s="327">
        <v>40816</v>
      </c>
      <c r="C186" s="75">
        <v>58.770706767283578</v>
      </c>
      <c r="D186" s="75">
        <v>6.4655472676617762</v>
      </c>
      <c r="E186" s="75">
        <v>65.236254034945347</v>
      </c>
    </row>
    <row r="187" spans="1:5">
      <c r="A187" s="17" t="s">
        <v>703</v>
      </c>
      <c r="B187" s="327">
        <v>40908</v>
      </c>
      <c r="C187" s="75">
        <v>58.963609937821637</v>
      </c>
      <c r="D187" s="75">
        <v>6.8069435476940114</v>
      </c>
      <c r="E187" s="75">
        <v>65.770553485515649</v>
      </c>
    </row>
    <row r="188" spans="1:5">
      <c r="A188" s="17" t="s">
        <v>703</v>
      </c>
      <c r="B188" s="327">
        <v>40999</v>
      </c>
      <c r="C188" s="75">
        <v>61.881553547183593</v>
      </c>
      <c r="D188" s="75">
        <v>6.4090007867604184</v>
      </c>
      <c r="E188" s="75">
        <v>68.290554333944016</v>
      </c>
    </row>
    <row r="189" spans="1:5">
      <c r="A189" s="17" t="s">
        <v>703</v>
      </c>
      <c r="B189" s="327">
        <v>41090</v>
      </c>
      <c r="C189" s="75">
        <v>60.860440065384523</v>
      </c>
      <c r="D189" s="75">
        <v>6.2596857686054754</v>
      </c>
      <c r="E189" s="75">
        <v>67.120125833990002</v>
      </c>
    </row>
    <row r="190" spans="1:5">
      <c r="A190" s="17" t="s">
        <v>703</v>
      </c>
      <c r="B190" s="327">
        <v>41182</v>
      </c>
      <c r="C190" s="75">
        <v>62.127295610777281</v>
      </c>
      <c r="D190" s="75">
        <v>6.547177152032492</v>
      </c>
      <c r="E190" s="75">
        <v>68.674472762809771</v>
      </c>
    </row>
    <row r="191" spans="1:5">
      <c r="A191" s="17" t="s">
        <v>703</v>
      </c>
      <c r="B191" s="327">
        <v>41274</v>
      </c>
      <c r="C191" s="75">
        <v>61.284779848999811</v>
      </c>
      <c r="D191" s="75">
        <v>6.5670972204547624</v>
      </c>
      <c r="E191" s="75">
        <v>67.851877069454574</v>
      </c>
    </row>
    <row r="192" spans="1:5">
      <c r="A192" s="17" t="s">
        <v>703</v>
      </c>
      <c r="B192" s="327">
        <v>41364</v>
      </c>
      <c r="C192" s="75">
        <v>64.651257112450111</v>
      </c>
      <c r="D192" s="75">
        <v>6.6190344134560277</v>
      </c>
      <c r="E192" s="75">
        <v>71.270291525906146</v>
      </c>
    </row>
    <row r="193" spans="1:5">
      <c r="A193" s="17" t="s">
        <v>703</v>
      </c>
      <c r="B193" s="327">
        <v>41455</v>
      </c>
      <c r="C193" s="75">
        <v>64.53049832348232</v>
      </c>
      <c r="D193" s="75">
        <v>6.7262336877842834</v>
      </c>
      <c r="E193" s="75">
        <v>71.256732011266607</v>
      </c>
    </row>
    <row r="194" spans="1:5">
      <c r="A194" s="17" t="s">
        <v>703</v>
      </c>
      <c r="B194" s="327">
        <v>41547</v>
      </c>
      <c r="C194" s="75">
        <v>66.282134716800144</v>
      </c>
      <c r="D194" s="75">
        <v>7.2064701633780404</v>
      </c>
      <c r="E194" s="75">
        <v>73.488604880178187</v>
      </c>
    </row>
    <row r="195" spans="1:5">
      <c r="A195" s="17" t="s">
        <v>703</v>
      </c>
      <c r="B195" s="327">
        <v>41639</v>
      </c>
      <c r="C195" s="75">
        <v>65.982086441566807</v>
      </c>
      <c r="D195" s="75">
        <v>7.6734029822827301</v>
      </c>
      <c r="E195" s="75">
        <v>73.655489423849531</v>
      </c>
    </row>
    <row r="196" spans="1:5">
      <c r="A196" s="17" t="s">
        <v>703</v>
      </c>
      <c r="B196" s="327">
        <v>41729</v>
      </c>
      <c r="C196" s="75">
        <v>70.820314186625936</v>
      </c>
      <c r="D196" s="75">
        <v>8.0371414265524308</v>
      </c>
      <c r="E196" s="75">
        <v>78.857455613178359</v>
      </c>
    </row>
    <row r="197" spans="1:5">
      <c r="A197" s="17" t="s">
        <v>703</v>
      </c>
      <c r="B197" s="327">
        <v>41820</v>
      </c>
      <c r="C197" s="75">
        <v>69.827219798423187</v>
      </c>
      <c r="D197" s="75">
        <v>8.3434557809542689</v>
      </c>
      <c r="E197" s="75">
        <v>78.170675579377459</v>
      </c>
    </row>
    <row r="198" spans="1:5">
      <c r="A198" s="17" t="s">
        <v>703</v>
      </c>
      <c r="B198" s="327">
        <v>41912</v>
      </c>
      <c r="C198" s="75">
        <v>70.998310290860374</v>
      </c>
      <c r="D198" s="75">
        <v>8.7595143207122259</v>
      </c>
      <c r="E198" s="75">
        <v>79.757824611572602</v>
      </c>
    </row>
    <row r="199" spans="1:5">
      <c r="A199" s="17" t="s">
        <v>703</v>
      </c>
      <c r="B199" s="327">
        <v>42004</v>
      </c>
      <c r="C199" s="75">
        <v>70.527718047748607</v>
      </c>
      <c r="D199" s="75">
        <v>9.0995682960483482</v>
      </c>
      <c r="E199" s="75">
        <v>79.627286343796953</v>
      </c>
    </row>
    <row r="200" spans="1:5">
      <c r="A200" s="17" t="s">
        <v>703</v>
      </c>
      <c r="B200" s="327">
        <v>42094</v>
      </c>
      <c r="C200" s="75">
        <v>76.544416001828225</v>
      </c>
      <c r="D200" s="75">
        <v>9.4361654259812742</v>
      </c>
      <c r="E200" s="75">
        <v>85.980581427809497</v>
      </c>
    </row>
    <row r="201" spans="1:5">
      <c r="A201" s="17" t="s">
        <v>703</v>
      </c>
      <c r="B201" s="327">
        <v>42185</v>
      </c>
      <c r="C201" s="75">
        <v>73.943413870949584</v>
      </c>
      <c r="D201" s="75">
        <v>9.4615142322147907</v>
      </c>
      <c r="E201" s="75">
        <v>83.40492810316438</v>
      </c>
    </row>
    <row r="202" spans="1:5">
      <c r="A202" s="17" t="s">
        <v>703</v>
      </c>
      <c r="B202" s="327">
        <v>42277</v>
      </c>
      <c r="C202" s="75">
        <v>76.585974493575151</v>
      </c>
      <c r="D202" s="75">
        <v>10.764119330165951</v>
      </c>
      <c r="E202" s="75">
        <v>87.350093823741105</v>
      </c>
    </row>
    <row r="203" spans="1:5">
      <c r="A203" s="17" t="s">
        <v>703</v>
      </c>
      <c r="B203" s="327">
        <v>42369</v>
      </c>
      <c r="C203" s="75">
        <v>82.423677874710549</v>
      </c>
      <c r="D203" s="75">
        <v>15.44478188843318</v>
      </c>
      <c r="E203" s="75">
        <v>97.868459763143733</v>
      </c>
    </row>
    <row r="204" spans="1:5">
      <c r="A204" s="17" t="s">
        <v>703</v>
      </c>
      <c r="B204" s="327">
        <v>42460</v>
      </c>
      <c r="C204" s="75">
        <v>82.336959802209847</v>
      </c>
      <c r="D204" s="75">
        <v>14.04767204448625</v>
      </c>
      <c r="E204" s="75">
        <v>96.384631846696095</v>
      </c>
    </row>
    <row r="205" spans="1:5">
      <c r="A205" s="17" t="s">
        <v>703</v>
      </c>
      <c r="B205" s="327">
        <v>42551</v>
      </c>
      <c r="C205" s="75">
        <v>76.237772767306112</v>
      </c>
      <c r="D205" s="75">
        <v>13.804539555949839</v>
      </c>
      <c r="E205" s="75">
        <v>90.042312323255942</v>
      </c>
    </row>
    <row r="206" spans="1:5">
      <c r="A206" s="17" t="s">
        <v>703</v>
      </c>
      <c r="B206" s="327">
        <v>42643</v>
      </c>
      <c r="C206" s="75">
        <v>77.04098063650278</v>
      </c>
      <c r="D206" s="75">
        <v>14.43170643138151</v>
      </c>
      <c r="E206" s="75">
        <v>91.472687067884294</v>
      </c>
    </row>
    <row r="207" spans="1:5">
      <c r="A207" s="17" t="s">
        <v>703</v>
      </c>
      <c r="B207" s="327">
        <v>42735</v>
      </c>
      <c r="C207" s="75">
        <v>75.329129440933812</v>
      </c>
      <c r="D207" s="75">
        <v>14.675243295243851</v>
      </c>
      <c r="E207" s="75">
        <v>90.004372736177672</v>
      </c>
    </row>
    <row r="208" spans="1:5">
      <c r="A208" s="17" t="s">
        <v>703</v>
      </c>
      <c r="B208" s="327">
        <v>42825</v>
      </c>
      <c r="C208" s="75">
        <v>78.935214060576399</v>
      </c>
      <c r="D208" s="75">
        <v>16.194012917503471</v>
      </c>
      <c r="E208" s="75">
        <v>95.12922697807987</v>
      </c>
    </row>
    <row r="209" spans="1:5">
      <c r="A209" s="17" t="s">
        <v>703</v>
      </c>
      <c r="B209" s="327">
        <v>42916</v>
      </c>
      <c r="C209" s="75">
        <v>73.348137930996742</v>
      </c>
      <c r="D209" s="75">
        <v>14.542425144300431</v>
      </c>
      <c r="E209" s="75">
        <v>87.890563075297166</v>
      </c>
    </row>
    <row r="210" spans="1:5">
      <c r="A210" s="17" t="s">
        <v>703</v>
      </c>
      <c r="B210" s="327">
        <v>43008</v>
      </c>
      <c r="C210" s="75">
        <v>73.296260260683255</v>
      </c>
      <c r="D210" s="75">
        <v>14.895460243577819</v>
      </c>
      <c r="E210" s="75">
        <v>88.19172050426107</v>
      </c>
    </row>
    <row r="211" spans="1:5">
      <c r="A211" s="17" t="s">
        <v>703</v>
      </c>
      <c r="B211" s="327">
        <v>43100</v>
      </c>
      <c r="C211" s="75">
        <v>73.855750248007382</v>
      </c>
      <c r="D211" s="75">
        <v>15.84985614938587</v>
      </c>
      <c r="E211" s="75">
        <v>89.705606397393254</v>
      </c>
    </row>
    <row r="212" spans="1:5">
      <c r="A212" s="17" t="s">
        <v>703</v>
      </c>
      <c r="B212" s="327">
        <v>43190</v>
      </c>
      <c r="C212" s="75">
        <v>78.762370845476553</v>
      </c>
      <c r="D212" s="75">
        <v>15.871232749835301</v>
      </c>
      <c r="E212" s="75">
        <v>94.633603595311854</v>
      </c>
    </row>
    <row r="213" spans="1:5">
      <c r="A213" s="17" t="s">
        <v>703</v>
      </c>
      <c r="B213" s="327">
        <v>43281</v>
      </c>
      <c r="C213" s="75">
        <v>72.498250611539774</v>
      </c>
      <c r="D213" s="75">
        <v>13.73434898398242</v>
      </c>
      <c r="E213" s="75">
        <v>86.232599595522203</v>
      </c>
    </row>
    <row r="214" spans="1:5">
      <c r="A214" s="17" t="s">
        <v>703</v>
      </c>
      <c r="B214" s="327">
        <v>43373</v>
      </c>
      <c r="C214" s="75">
        <v>84.969073622640991</v>
      </c>
      <c r="D214" s="75">
        <v>6.6600223650506614</v>
      </c>
      <c r="E214" s="75">
        <v>91.629095987691656</v>
      </c>
    </row>
    <row r="215" spans="1:5">
      <c r="A215" s="17" t="s">
        <v>703</v>
      </c>
      <c r="B215" s="327">
        <v>43465</v>
      </c>
      <c r="C215" s="75">
        <v>82.111733879033807</v>
      </c>
      <c r="D215" s="75">
        <v>6.3911775967381894</v>
      </c>
      <c r="E215" s="75">
        <v>88.502911475771995</v>
      </c>
    </row>
    <row r="216" spans="1:5">
      <c r="A216" s="17" t="s">
        <v>703</v>
      </c>
      <c r="B216" s="327">
        <v>43555</v>
      </c>
      <c r="C216" s="75">
        <v>91.439232009507464</v>
      </c>
      <c r="D216" s="75">
        <v>7.2656773603255758</v>
      </c>
      <c r="E216" s="75">
        <v>98.704909369833047</v>
      </c>
    </row>
    <row r="217" spans="1:5">
      <c r="A217" s="17" t="s">
        <v>703</v>
      </c>
      <c r="B217" s="327">
        <v>43646</v>
      </c>
      <c r="C217" s="75">
        <v>85.950323232291723</v>
      </c>
      <c r="D217" s="75">
        <v>6.6075219312472031</v>
      </c>
      <c r="E217" s="75">
        <v>92.557845163538929</v>
      </c>
    </row>
    <row r="218" spans="1:5">
      <c r="A218" s="17" t="s">
        <v>703</v>
      </c>
      <c r="B218" s="327">
        <v>43738</v>
      </c>
      <c r="C218" s="75">
        <v>87.743563528211581</v>
      </c>
      <c r="D218" s="75">
        <v>6.1806598795913184</v>
      </c>
      <c r="E218" s="75">
        <v>93.924223407802899</v>
      </c>
    </row>
    <row r="219" spans="1:5">
      <c r="A219" s="17" t="s">
        <v>703</v>
      </c>
      <c r="B219" s="327">
        <v>43830</v>
      </c>
      <c r="C219" s="75">
        <v>85.357174499466424</v>
      </c>
      <c r="D219" s="75">
        <v>6.4241568075010331</v>
      </c>
      <c r="E219" s="75">
        <v>91.781331306967459</v>
      </c>
    </row>
    <row r="220" spans="1:5">
      <c r="A220" s="17" t="s">
        <v>703</v>
      </c>
      <c r="B220" s="327">
        <v>43921</v>
      </c>
      <c r="C220" s="75">
        <v>101.4068786254046</v>
      </c>
      <c r="D220" s="75">
        <v>8.0505506891148855</v>
      </c>
      <c r="E220" s="75">
        <v>109.4574293145195</v>
      </c>
    </row>
    <row r="221" spans="1:5">
      <c r="A221" s="17" t="s">
        <v>703</v>
      </c>
      <c r="B221" s="327">
        <v>44012</v>
      </c>
      <c r="C221" s="75">
        <v>132.76216867109139</v>
      </c>
      <c r="D221" s="75">
        <v>11.610265081837509</v>
      </c>
      <c r="E221" s="75">
        <v>144.37243375292891</v>
      </c>
    </row>
    <row r="222" spans="1:5">
      <c r="A222" s="17" t="s">
        <v>703</v>
      </c>
      <c r="B222" s="327">
        <v>44104</v>
      </c>
      <c r="C222" s="75">
        <v>106.6698213534777</v>
      </c>
      <c r="D222" s="75">
        <v>8.0889234231184641</v>
      </c>
      <c r="E222" s="75">
        <v>114.7587447765962</v>
      </c>
    </row>
    <row r="223" spans="1:5">
      <c r="A223" s="17" t="s">
        <v>703</v>
      </c>
      <c r="B223" s="327">
        <v>44196</v>
      </c>
      <c r="C223" s="75">
        <v>94.586577992043118</v>
      </c>
      <c r="D223" s="75">
        <v>7.7238339640158227</v>
      </c>
      <c r="E223" s="75">
        <v>102.3104119560589</v>
      </c>
    </row>
    <row r="224" spans="1:5">
      <c r="A224" s="17" t="s">
        <v>703</v>
      </c>
      <c r="B224" s="327">
        <v>44286</v>
      </c>
      <c r="C224" s="75">
        <v>104.5766977467536</v>
      </c>
      <c r="D224" s="75">
        <v>7.8202619727683018</v>
      </c>
      <c r="E224" s="75">
        <v>112.3969597195219</v>
      </c>
    </row>
    <row r="225" spans="1:5">
      <c r="A225" s="17" t="s">
        <v>703</v>
      </c>
      <c r="B225" s="327">
        <v>44377</v>
      </c>
      <c r="C225" s="75">
        <v>105.60258124441209</v>
      </c>
      <c r="D225" s="75">
        <v>8.128496369648829</v>
      </c>
      <c r="E225" s="75">
        <v>113.73107761406099</v>
      </c>
    </row>
    <row r="226" spans="1:5">
      <c r="A226" s="17" t="s">
        <v>703</v>
      </c>
      <c r="B226" s="327">
        <v>44469</v>
      </c>
      <c r="C226" s="75">
        <v>100.5643278284744</v>
      </c>
      <c r="D226" s="75">
        <v>7.2676921696925483</v>
      </c>
      <c r="E226" s="75">
        <v>107.832019998167</v>
      </c>
    </row>
    <row r="227" spans="1:5">
      <c r="A227" s="17" t="s">
        <v>703</v>
      </c>
      <c r="B227" s="327">
        <v>44561</v>
      </c>
      <c r="C227" s="75">
        <v>93.706075002971716</v>
      </c>
      <c r="D227" s="75">
        <v>7.2329361585359706</v>
      </c>
      <c r="E227" s="75">
        <v>100.93901116150769</v>
      </c>
    </row>
    <row r="228" spans="1:5">
      <c r="A228" s="17" t="s">
        <v>703</v>
      </c>
      <c r="B228" s="327">
        <v>44651</v>
      </c>
      <c r="C228" s="75">
        <v>104.68656151644031</v>
      </c>
      <c r="D228" s="75">
        <v>7.777068508300502</v>
      </c>
      <c r="E228" s="75">
        <v>112.46363002474079</v>
      </c>
    </row>
    <row r="229" spans="1:5">
      <c r="A229" s="17" t="s">
        <v>703</v>
      </c>
      <c r="B229" s="327">
        <v>44742</v>
      </c>
      <c r="C229" s="75">
        <v>99.871214736330074</v>
      </c>
      <c r="D229" s="75">
        <v>9.2342834947541093</v>
      </c>
      <c r="E229" s="75">
        <v>109.1054982310842</v>
      </c>
    </row>
    <row r="230" spans="1:5">
      <c r="A230" s="17" t="s">
        <v>703</v>
      </c>
      <c r="B230" s="327">
        <v>44834</v>
      </c>
      <c r="C230" s="75">
        <v>99.692946070886705</v>
      </c>
      <c r="D230" s="75">
        <v>9.3544089204656622</v>
      </c>
      <c r="E230" s="75">
        <v>109.04735499135241</v>
      </c>
    </row>
    <row r="231" spans="1:5">
      <c r="A231" s="17" t="s">
        <v>703</v>
      </c>
      <c r="B231" s="327">
        <v>44926</v>
      </c>
      <c r="C231" s="75">
        <v>91.309974123061835</v>
      </c>
      <c r="D231" s="75">
        <v>8.8135324112750641</v>
      </c>
      <c r="E231" s="75">
        <v>100.1235065343369</v>
      </c>
    </row>
    <row r="232" spans="1:5">
      <c r="A232" s="17" t="s">
        <v>703</v>
      </c>
      <c r="B232" s="327">
        <v>45016</v>
      </c>
      <c r="C232" s="75">
        <v>100.96445207635981</v>
      </c>
      <c r="D232" s="75">
        <v>14.748001572047441</v>
      </c>
      <c r="E232" s="75">
        <v>115.7124536484073</v>
      </c>
    </row>
    <row r="233" spans="1:5">
      <c r="A233" s="17" t="s">
        <v>703</v>
      </c>
      <c r="B233" s="327">
        <v>45107</v>
      </c>
      <c r="C233" s="75">
        <v>94.407606869013065</v>
      </c>
      <c r="D233" s="75">
        <v>14.94534499981418</v>
      </c>
      <c r="E233" s="75">
        <v>109.3529518688272</v>
      </c>
    </row>
    <row r="234" spans="1:5">
      <c r="A234" s="17" t="s">
        <v>703</v>
      </c>
      <c r="B234" s="327">
        <v>45199</v>
      </c>
      <c r="C234" s="75">
        <v>94.609289845821905</v>
      </c>
      <c r="D234" s="75">
        <v>14.50953599268097</v>
      </c>
      <c r="E234" s="75">
        <v>109.1188258385029</v>
      </c>
    </row>
    <row r="235" spans="1:5">
      <c r="A235" s="17" t="s">
        <v>703</v>
      </c>
      <c r="B235" s="327">
        <v>45291</v>
      </c>
      <c r="C235" s="75">
        <v>89.098080254509114</v>
      </c>
      <c r="D235" s="75">
        <v>14.336483280365011</v>
      </c>
      <c r="E235" s="75">
        <v>103.4345635348741</v>
      </c>
    </row>
    <row r="236" spans="1:5">
      <c r="A236" s="17" t="s">
        <v>703</v>
      </c>
      <c r="B236" s="327">
        <v>45382</v>
      </c>
      <c r="C236" s="75">
        <v>97.57458022227415</v>
      </c>
      <c r="D236" s="75">
        <v>16.14305839481683</v>
      </c>
      <c r="E236" s="75">
        <v>113.717638617091</v>
      </c>
    </row>
    <row r="237" spans="1:5">
      <c r="A237" s="17" t="s">
        <v>703</v>
      </c>
      <c r="B237" s="327">
        <v>45473</v>
      </c>
      <c r="C237" s="75">
        <v>91.649451555943074</v>
      </c>
      <c r="D237" s="75">
        <v>14.19912038709375</v>
      </c>
      <c r="E237" s="75">
        <v>105.8485719430368</v>
      </c>
    </row>
    <row r="238" spans="1:5">
      <c r="A238" s="17" t="s">
        <v>703</v>
      </c>
      <c r="B238" s="327">
        <v>45565</v>
      </c>
      <c r="C238" s="75">
        <v>89.768477241842106</v>
      </c>
      <c r="D238" s="75">
        <v>14.96625804728459</v>
      </c>
      <c r="E238" s="75">
        <v>104.7347352891267</v>
      </c>
    </row>
    <row r="239" spans="1:5">
      <c r="A239" s="17" t="s">
        <v>703</v>
      </c>
      <c r="B239" s="327">
        <v>45657</v>
      </c>
      <c r="C239" s="75">
        <v>84.476519091424791</v>
      </c>
      <c r="D239" s="75">
        <v>14.6652520107114</v>
      </c>
      <c r="E239" s="75">
        <v>99.14177110213619</v>
      </c>
    </row>
    <row r="240" spans="1:5">
      <c r="A240" s="17" t="s">
        <v>703</v>
      </c>
      <c r="B240" s="327">
        <v>45747</v>
      </c>
      <c r="C240" s="75">
        <v>93.882768019734328</v>
      </c>
      <c r="D240" s="75">
        <v>16.753272650596092</v>
      </c>
      <c r="E240" s="75">
        <v>110.6360406703304</v>
      </c>
    </row>
    <row r="241" spans="1:5">
      <c r="A241" s="17" t="s">
        <v>703</v>
      </c>
      <c r="B241" s="327">
        <v>45838</v>
      </c>
      <c r="C241" s="75">
        <v>87.988111066676282</v>
      </c>
      <c r="D241" s="75">
        <v>14.938529080158389</v>
      </c>
      <c r="E241" s="75">
        <v>102.9266401468347</v>
      </c>
    </row>
    <row r="242" spans="1:5">
      <c r="A242" s="17" t="s">
        <v>703</v>
      </c>
      <c r="B242" s="327">
        <v>45930</v>
      </c>
      <c r="C242" s="75">
        <v>87.925172054716512</v>
      </c>
      <c r="D242" s="75">
        <v>14.53856161982756</v>
      </c>
      <c r="E242" s="75">
        <v>102.4637336745441</v>
      </c>
    </row>
    <row r="243" spans="1:5">
      <c r="A243" s="17" t="s">
        <v>704</v>
      </c>
      <c r="B243" s="327">
        <v>35155</v>
      </c>
      <c r="C243" s="75">
        <v>37.373301999935833</v>
      </c>
      <c r="D243" s="75">
        <v>14.82283777018964</v>
      </c>
      <c r="E243" s="75">
        <v>52.19613977012547</v>
      </c>
    </row>
    <row r="244" spans="1:5">
      <c r="A244" s="17" t="s">
        <v>704</v>
      </c>
      <c r="B244" s="327">
        <v>35246</v>
      </c>
      <c r="C244" s="75">
        <v>40.828479435713767</v>
      </c>
      <c r="D244" s="75">
        <v>14.259571626041771</v>
      </c>
      <c r="E244" s="75">
        <v>55.088051061755543</v>
      </c>
    </row>
    <row r="245" spans="1:5">
      <c r="A245" s="17" t="s">
        <v>704</v>
      </c>
      <c r="B245" s="327">
        <v>35338</v>
      </c>
      <c r="C245" s="75">
        <v>40.590252573377121</v>
      </c>
      <c r="D245" s="75">
        <v>13.44447803081767</v>
      </c>
      <c r="E245" s="75">
        <v>54.034730604194792</v>
      </c>
    </row>
    <row r="246" spans="1:5">
      <c r="A246" s="17" t="s">
        <v>704</v>
      </c>
      <c r="B246" s="327">
        <v>35430</v>
      </c>
      <c r="C246" s="75">
        <v>37.642015527346658</v>
      </c>
      <c r="D246" s="75">
        <v>25.640217153289839</v>
      </c>
      <c r="E246" s="75">
        <v>63.282232680636497</v>
      </c>
    </row>
    <row r="247" spans="1:5">
      <c r="A247" s="17" t="s">
        <v>704</v>
      </c>
      <c r="B247" s="327">
        <v>35520</v>
      </c>
      <c r="C247" s="75">
        <v>36.393808816289592</v>
      </c>
      <c r="D247" s="75">
        <v>22.11637894746659</v>
      </c>
      <c r="E247" s="75">
        <v>58.510187763756193</v>
      </c>
    </row>
    <row r="248" spans="1:5">
      <c r="A248" s="17" t="s">
        <v>704</v>
      </c>
      <c r="B248" s="327">
        <v>35611</v>
      </c>
      <c r="C248" s="75">
        <v>39.520007080199562</v>
      </c>
      <c r="D248" s="75">
        <v>28.286613868544851</v>
      </c>
      <c r="E248" s="75">
        <v>67.80662094874441</v>
      </c>
    </row>
    <row r="249" spans="1:5">
      <c r="A249" s="17" t="s">
        <v>704</v>
      </c>
      <c r="B249" s="327">
        <v>35703</v>
      </c>
      <c r="C249" s="75">
        <v>39.446728544857542</v>
      </c>
      <c r="D249" s="75">
        <v>32.645634536073587</v>
      </c>
      <c r="E249" s="75">
        <v>72.092363080931122</v>
      </c>
    </row>
    <row r="250" spans="1:5">
      <c r="A250" s="17" t="s">
        <v>704</v>
      </c>
      <c r="B250" s="327">
        <v>35795</v>
      </c>
      <c r="C250" s="75">
        <v>36.206477234453558</v>
      </c>
      <c r="D250" s="75">
        <v>26.558884534140539</v>
      </c>
      <c r="E250" s="75">
        <v>62.765361768594097</v>
      </c>
    </row>
    <row r="251" spans="1:5">
      <c r="A251" s="17" t="s">
        <v>704</v>
      </c>
      <c r="B251" s="327">
        <v>35885</v>
      </c>
      <c r="C251" s="75">
        <v>36.061843871022077</v>
      </c>
      <c r="D251" s="75">
        <v>26.499697178200559</v>
      </c>
      <c r="E251" s="75">
        <v>62.561541049222633</v>
      </c>
    </row>
    <row r="252" spans="1:5">
      <c r="A252" s="17" t="s">
        <v>704</v>
      </c>
      <c r="B252" s="327">
        <v>35976</v>
      </c>
      <c r="C252" s="75">
        <v>41.442972793043523</v>
      </c>
      <c r="D252" s="75">
        <v>28.414747670686172</v>
      </c>
      <c r="E252" s="75">
        <v>69.857720463729692</v>
      </c>
    </row>
    <row r="253" spans="1:5">
      <c r="A253" s="17" t="s">
        <v>704</v>
      </c>
      <c r="B253" s="327">
        <v>36068</v>
      </c>
      <c r="C253" s="75">
        <v>45.336841251374317</v>
      </c>
      <c r="D253" s="75">
        <v>28.12295174682335</v>
      </c>
      <c r="E253" s="75">
        <v>73.459792998197685</v>
      </c>
    </row>
    <row r="254" spans="1:5">
      <c r="A254" s="17" t="s">
        <v>704</v>
      </c>
      <c r="B254" s="327">
        <v>36160</v>
      </c>
      <c r="C254" s="75">
        <v>42.23267475751063</v>
      </c>
      <c r="D254" s="75">
        <v>27.189663657059779</v>
      </c>
      <c r="E254" s="75">
        <v>69.422338414570405</v>
      </c>
    </row>
    <row r="255" spans="1:5">
      <c r="A255" s="17" t="s">
        <v>704</v>
      </c>
      <c r="B255" s="327">
        <v>36250</v>
      </c>
      <c r="C255" s="75">
        <v>44.039458995876572</v>
      </c>
      <c r="D255" s="75">
        <v>25.818807754383371</v>
      </c>
      <c r="E255" s="75">
        <v>69.858266750259943</v>
      </c>
    </row>
    <row r="256" spans="1:5">
      <c r="A256" s="17" t="s">
        <v>704</v>
      </c>
      <c r="B256" s="327">
        <v>36341</v>
      </c>
      <c r="C256" s="75">
        <v>46.397963192080688</v>
      </c>
      <c r="D256" s="75">
        <v>25.893900278612168</v>
      </c>
      <c r="E256" s="75">
        <v>72.29186347069286</v>
      </c>
    </row>
    <row r="257" spans="1:5">
      <c r="A257" s="17" t="s">
        <v>704</v>
      </c>
      <c r="B257" s="327">
        <v>36433</v>
      </c>
      <c r="C257" s="75">
        <v>44.524985889976662</v>
      </c>
      <c r="D257" s="75">
        <v>26.603511557018169</v>
      </c>
      <c r="E257" s="75">
        <v>71.128497446994828</v>
      </c>
    </row>
    <row r="258" spans="1:5">
      <c r="A258" s="17" t="s">
        <v>704</v>
      </c>
      <c r="B258" s="327">
        <v>36525</v>
      </c>
      <c r="C258" s="75">
        <v>41.235703020383568</v>
      </c>
      <c r="D258" s="75">
        <v>19.004226863555811</v>
      </c>
      <c r="E258" s="75">
        <v>60.239929883939389</v>
      </c>
    </row>
    <row r="259" spans="1:5">
      <c r="A259" s="17" t="s">
        <v>704</v>
      </c>
      <c r="B259" s="327">
        <v>36616</v>
      </c>
      <c r="C259" s="75">
        <v>42.352982864935882</v>
      </c>
      <c r="D259" s="75">
        <v>21.62880674433141</v>
      </c>
      <c r="E259" s="75">
        <v>63.981789609267302</v>
      </c>
    </row>
    <row r="260" spans="1:5">
      <c r="A260" s="17" t="s">
        <v>704</v>
      </c>
      <c r="B260" s="327">
        <v>36707</v>
      </c>
      <c r="C260" s="75">
        <v>47.38899409933282</v>
      </c>
      <c r="D260" s="75">
        <v>23.336810324393578</v>
      </c>
      <c r="E260" s="75">
        <v>70.725804423726402</v>
      </c>
    </row>
    <row r="261" spans="1:5">
      <c r="A261" s="17" t="s">
        <v>704</v>
      </c>
      <c r="B261" s="327">
        <v>36799</v>
      </c>
      <c r="C261" s="75">
        <v>47.099852364416627</v>
      </c>
      <c r="D261" s="75">
        <v>20.233861183394851</v>
      </c>
      <c r="E261" s="75">
        <v>67.33371354781147</v>
      </c>
    </row>
    <row r="262" spans="1:5">
      <c r="A262" s="17" t="s">
        <v>704</v>
      </c>
      <c r="B262" s="327">
        <v>36891</v>
      </c>
      <c r="C262" s="75">
        <v>46.180287074698413</v>
      </c>
      <c r="D262" s="75">
        <v>16.915952757612409</v>
      </c>
      <c r="E262" s="75">
        <v>63.096239832310808</v>
      </c>
    </row>
    <row r="263" spans="1:5">
      <c r="A263" s="17" t="s">
        <v>704</v>
      </c>
      <c r="B263" s="327">
        <v>36981</v>
      </c>
      <c r="C263" s="75">
        <v>53.574390303369142</v>
      </c>
      <c r="D263" s="75">
        <v>8.7012001928639773</v>
      </c>
      <c r="E263" s="75">
        <v>62.275590496233107</v>
      </c>
    </row>
    <row r="264" spans="1:5">
      <c r="A264" s="17" t="s">
        <v>704</v>
      </c>
      <c r="B264" s="327">
        <v>37072</v>
      </c>
      <c r="C264" s="75">
        <v>57.55090022129724</v>
      </c>
      <c r="D264" s="75">
        <v>7.7728217160479014</v>
      </c>
      <c r="E264" s="75">
        <v>65.323721937345141</v>
      </c>
    </row>
    <row r="265" spans="1:5">
      <c r="A265" s="17" t="s">
        <v>704</v>
      </c>
      <c r="B265" s="327">
        <v>37164</v>
      </c>
      <c r="C265" s="75">
        <v>58.150918187616007</v>
      </c>
      <c r="D265" s="75">
        <v>7.3689347243477519</v>
      </c>
      <c r="E265" s="75">
        <v>65.519852911963767</v>
      </c>
    </row>
    <row r="266" spans="1:5">
      <c r="A266" s="17" t="s">
        <v>704</v>
      </c>
      <c r="B266" s="327">
        <v>37256</v>
      </c>
      <c r="C266" s="75">
        <v>57.559129688474947</v>
      </c>
      <c r="D266" s="75">
        <v>6.8966174711469099</v>
      </c>
      <c r="E266" s="75">
        <v>64.455747159621851</v>
      </c>
    </row>
    <row r="267" spans="1:5">
      <c r="A267" s="17" t="s">
        <v>704</v>
      </c>
      <c r="B267" s="327">
        <v>37346</v>
      </c>
      <c r="C267" s="75">
        <v>57.669097051870658</v>
      </c>
      <c r="D267" s="75">
        <v>6.0274285563488474</v>
      </c>
      <c r="E267" s="75">
        <v>63.69652560821951</v>
      </c>
    </row>
    <row r="268" spans="1:5">
      <c r="A268" s="17" t="s">
        <v>704</v>
      </c>
      <c r="B268" s="327">
        <v>37437</v>
      </c>
      <c r="C268" s="75">
        <v>60.493143278156772</v>
      </c>
      <c r="D268" s="75">
        <v>6.8784822939861536</v>
      </c>
      <c r="E268" s="75">
        <v>67.371625572142918</v>
      </c>
    </row>
    <row r="269" spans="1:5">
      <c r="A269" s="17" t="s">
        <v>704</v>
      </c>
      <c r="B269" s="327">
        <v>37529</v>
      </c>
      <c r="C269" s="75">
        <v>60.426443041291428</v>
      </c>
      <c r="D269" s="75">
        <v>7.6031274649171507</v>
      </c>
      <c r="E269" s="75">
        <v>68.029570506208586</v>
      </c>
    </row>
    <row r="270" spans="1:5">
      <c r="A270" s="17" t="s">
        <v>704</v>
      </c>
      <c r="B270" s="327">
        <v>37621</v>
      </c>
      <c r="C270" s="75">
        <v>59.161202102634768</v>
      </c>
      <c r="D270" s="75">
        <v>8.405667821228386</v>
      </c>
      <c r="E270" s="75">
        <v>67.566869923863166</v>
      </c>
    </row>
    <row r="271" spans="1:5">
      <c r="A271" s="17" t="s">
        <v>704</v>
      </c>
      <c r="B271" s="327">
        <v>37711</v>
      </c>
      <c r="C271" s="75">
        <v>58.131695245393189</v>
      </c>
      <c r="D271" s="75">
        <v>5.9884617693014661</v>
      </c>
      <c r="E271" s="75">
        <v>64.120157014694655</v>
      </c>
    </row>
    <row r="272" spans="1:5">
      <c r="A272" s="17" t="s">
        <v>704</v>
      </c>
      <c r="B272" s="327">
        <v>37802</v>
      </c>
      <c r="C272" s="75">
        <v>61.440231397844833</v>
      </c>
      <c r="D272" s="75">
        <v>9.9956457547274677</v>
      </c>
      <c r="E272" s="75">
        <v>71.435877152572303</v>
      </c>
    </row>
    <row r="273" spans="1:5">
      <c r="A273" s="17" t="s">
        <v>704</v>
      </c>
      <c r="B273" s="327">
        <v>37894</v>
      </c>
      <c r="C273" s="75">
        <v>61.657840801375322</v>
      </c>
      <c r="D273" s="75">
        <v>11.372530109706741</v>
      </c>
      <c r="E273" s="75">
        <v>73.030370911082059</v>
      </c>
    </row>
    <row r="274" spans="1:5">
      <c r="A274" s="17" t="s">
        <v>704</v>
      </c>
      <c r="B274" s="327">
        <v>37986</v>
      </c>
      <c r="C274" s="75">
        <v>60.987817667220611</v>
      </c>
      <c r="D274" s="75">
        <v>11.25449025761575</v>
      </c>
      <c r="E274" s="75">
        <v>72.242307924836354</v>
      </c>
    </row>
    <row r="275" spans="1:5">
      <c r="A275" s="17" t="s">
        <v>704</v>
      </c>
      <c r="B275" s="327">
        <v>38077</v>
      </c>
      <c r="C275" s="75">
        <v>59.356196771140787</v>
      </c>
      <c r="D275" s="75">
        <v>9.9744607352555601</v>
      </c>
      <c r="E275" s="75">
        <v>69.330657506396349</v>
      </c>
    </row>
    <row r="276" spans="1:5">
      <c r="A276" s="17" t="s">
        <v>704</v>
      </c>
      <c r="B276" s="327">
        <v>38168</v>
      </c>
      <c r="C276" s="75">
        <v>61.506444328093529</v>
      </c>
      <c r="D276" s="75">
        <v>13.096271922582559</v>
      </c>
      <c r="E276" s="75">
        <v>74.602716250676082</v>
      </c>
    </row>
    <row r="277" spans="1:5">
      <c r="A277" s="17" t="s">
        <v>704</v>
      </c>
      <c r="B277" s="327">
        <v>38260</v>
      </c>
      <c r="C277" s="75">
        <v>62.643402449240313</v>
      </c>
      <c r="D277" s="75">
        <v>13.19105851904092</v>
      </c>
      <c r="E277" s="75">
        <v>75.834460968281235</v>
      </c>
    </row>
    <row r="278" spans="1:5">
      <c r="A278" s="17" t="s">
        <v>704</v>
      </c>
      <c r="B278" s="327">
        <v>38352</v>
      </c>
      <c r="C278" s="75">
        <v>60.806648288873852</v>
      </c>
      <c r="D278" s="75">
        <v>13.204810223126479</v>
      </c>
      <c r="E278" s="75">
        <v>74.011458512000331</v>
      </c>
    </row>
    <row r="279" spans="1:5">
      <c r="A279" s="17" t="s">
        <v>704</v>
      </c>
      <c r="B279" s="327">
        <v>38442</v>
      </c>
      <c r="C279" s="75">
        <v>61.541276881097389</v>
      </c>
      <c r="D279" s="75">
        <v>13.17914331314789</v>
      </c>
      <c r="E279" s="75">
        <v>74.720420194245278</v>
      </c>
    </row>
    <row r="280" spans="1:5">
      <c r="A280" s="17" t="s">
        <v>704</v>
      </c>
      <c r="B280" s="327">
        <v>38533</v>
      </c>
      <c r="C280" s="75">
        <v>65.354417952186196</v>
      </c>
      <c r="D280" s="75">
        <v>13.686574762758889</v>
      </c>
      <c r="E280" s="75">
        <v>79.040992714945077</v>
      </c>
    </row>
    <row r="281" spans="1:5">
      <c r="A281" s="17" t="s">
        <v>704</v>
      </c>
      <c r="B281" s="327">
        <v>38625</v>
      </c>
      <c r="C281" s="75">
        <v>67.33462691630838</v>
      </c>
      <c r="D281" s="75">
        <v>12.14221269837655</v>
      </c>
      <c r="E281" s="75">
        <v>79.476839614684934</v>
      </c>
    </row>
    <row r="282" spans="1:5">
      <c r="A282" s="17" t="s">
        <v>704</v>
      </c>
      <c r="B282" s="327">
        <v>38717</v>
      </c>
      <c r="C282" s="75">
        <v>68.032907929217984</v>
      </c>
      <c r="D282" s="75">
        <v>11.001006071837869</v>
      </c>
      <c r="E282" s="75">
        <v>79.033914001055848</v>
      </c>
    </row>
    <row r="283" spans="1:5">
      <c r="A283" s="17" t="s">
        <v>704</v>
      </c>
      <c r="B283" s="327">
        <v>38807</v>
      </c>
      <c r="C283" s="75">
        <v>67.462370058699946</v>
      </c>
      <c r="D283" s="75">
        <v>10.27997410999466</v>
      </c>
      <c r="E283" s="75">
        <v>77.742344168694601</v>
      </c>
    </row>
    <row r="284" spans="1:5">
      <c r="A284" s="17" t="s">
        <v>704</v>
      </c>
      <c r="B284" s="327">
        <v>38898</v>
      </c>
      <c r="C284" s="75">
        <v>72.354275796899572</v>
      </c>
      <c r="D284" s="75">
        <v>10.70053946859977</v>
      </c>
      <c r="E284" s="75">
        <v>83.054815265499343</v>
      </c>
    </row>
    <row r="285" spans="1:5">
      <c r="A285" s="17" t="s">
        <v>704</v>
      </c>
      <c r="B285" s="327">
        <v>38990</v>
      </c>
      <c r="C285" s="75">
        <v>73.968816794178949</v>
      </c>
      <c r="D285" s="75">
        <v>9.9494665945634129</v>
      </c>
      <c r="E285" s="75">
        <v>83.918283388742367</v>
      </c>
    </row>
    <row r="286" spans="1:5">
      <c r="A286" s="17" t="s">
        <v>704</v>
      </c>
      <c r="B286" s="327">
        <v>39082</v>
      </c>
      <c r="C286" s="75">
        <v>74.119655876708919</v>
      </c>
      <c r="D286" s="75">
        <v>7.8814899356132031</v>
      </c>
      <c r="E286" s="75">
        <v>82.001145812322122</v>
      </c>
    </row>
    <row r="287" spans="1:5">
      <c r="A287" s="17" t="s">
        <v>704</v>
      </c>
      <c r="B287" s="327">
        <v>39172</v>
      </c>
      <c r="C287" s="75">
        <v>76.145200841768627</v>
      </c>
      <c r="D287" s="75">
        <v>6.2790080454243782</v>
      </c>
      <c r="E287" s="75">
        <v>82.424208887193004</v>
      </c>
    </row>
    <row r="288" spans="1:5">
      <c r="A288" s="17" t="s">
        <v>704</v>
      </c>
      <c r="B288" s="327">
        <v>39263</v>
      </c>
      <c r="C288" s="75">
        <v>81.24557413321331</v>
      </c>
      <c r="D288" s="75">
        <v>5.4867339273451279</v>
      </c>
      <c r="E288" s="75">
        <v>86.732308060558438</v>
      </c>
    </row>
    <row r="289" spans="1:5">
      <c r="A289" s="17" t="s">
        <v>704</v>
      </c>
      <c r="B289" s="327">
        <v>39355</v>
      </c>
      <c r="C289" s="75">
        <v>83.114734135580647</v>
      </c>
      <c r="D289" s="75">
        <v>4.8110485152438294</v>
      </c>
      <c r="E289" s="75">
        <v>87.925782650824473</v>
      </c>
    </row>
    <row r="290" spans="1:5">
      <c r="A290" s="17" t="s">
        <v>704</v>
      </c>
      <c r="B290" s="327">
        <v>39447</v>
      </c>
      <c r="C290" s="75">
        <v>84.006529459646771</v>
      </c>
      <c r="D290" s="75">
        <v>4.3574707304424987</v>
      </c>
      <c r="E290" s="75">
        <v>88.364000190089271</v>
      </c>
    </row>
    <row r="291" spans="1:5">
      <c r="A291" s="17" t="s">
        <v>704</v>
      </c>
      <c r="B291" s="327">
        <v>39538</v>
      </c>
      <c r="C291" s="75">
        <v>84.196139340201853</v>
      </c>
      <c r="D291" s="75">
        <v>3.640874917869283</v>
      </c>
      <c r="E291" s="75">
        <v>87.837014258071136</v>
      </c>
    </row>
    <row r="292" spans="1:5">
      <c r="A292" s="17" t="s">
        <v>704</v>
      </c>
      <c r="B292" s="327">
        <v>39629</v>
      </c>
      <c r="C292" s="75">
        <v>86.388196871651431</v>
      </c>
      <c r="D292" s="75">
        <v>3.4299865097378088</v>
      </c>
      <c r="E292" s="75">
        <v>89.818183381389247</v>
      </c>
    </row>
    <row r="293" spans="1:5">
      <c r="A293" s="17" t="s">
        <v>704</v>
      </c>
      <c r="B293" s="327">
        <v>39721</v>
      </c>
      <c r="C293" s="75">
        <v>88.873251400606975</v>
      </c>
      <c r="D293" s="75">
        <v>2.9442612822469392</v>
      </c>
      <c r="E293" s="75">
        <v>91.817512682853916</v>
      </c>
    </row>
    <row r="294" spans="1:5">
      <c r="A294" s="17" t="s">
        <v>704</v>
      </c>
      <c r="B294" s="327">
        <v>39813</v>
      </c>
      <c r="C294" s="75">
        <v>88.98966038013927</v>
      </c>
      <c r="D294" s="75">
        <v>2.7813370856214021</v>
      </c>
      <c r="E294" s="75">
        <v>91.770997465760672</v>
      </c>
    </row>
    <row r="295" spans="1:5">
      <c r="A295" s="17" t="s">
        <v>704</v>
      </c>
      <c r="B295" s="327">
        <v>39903</v>
      </c>
      <c r="C295" s="75">
        <v>91.063991883492932</v>
      </c>
      <c r="D295" s="75">
        <v>2.5903517889953491</v>
      </c>
      <c r="E295" s="75">
        <v>93.654343672488281</v>
      </c>
    </row>
    <row r="296" spans="1:5">
      <c r="A296" s="17" t="s">
        <v>704</v>
      </c>
      <c r="B296" s="327">
        <v>39994</v>
      </c>
      <c r="C296" s="75">
        <v>92.026157776384338</v>
      </c>
      <c r="D296" s="75">
        <v>3.3043863903058299</v>
      </c>
      <c r="E296" s="75">
        <v>95.330544166690174</v>
      </c>
    </row>
    <row r="297" spans="1:5">
      <c r="A297" s="17" t="s">
        <v>704</v>
      </c>
      <c r="B297" s="327">
        <v>40086</v>
      </c>
      <c r="C297" s="75">
        <v>90.533571858474772</v>
      </c>
      <c r="D297" s="75">
        <v>3.464208353509282</v>
      </c>
      <c r="E297" s="75">
        <v>93.99778021198405</v>
      </c>
    </row>
    <row r="298" spans="1:5">
      <c r="A298" s="17" t="s">
        <v>704</v>
      </c>
      <c r="B298" s="327">
        <v>40178</v>
      </c>
      <c r="C298" s="75">
        <v>85.602870786699611</v>
      </c>
      <c r="D298" s="75">
        <v>4.4657069931454121</v>
      </c>
      <c r="E298" s="75">
        <v>90.068577779845029</v>
      </c>
    </row>
    <row r="299" spans="1:5">
      <c r="A299" s="17" t="s">
        <v>704</v>
      </c>
      <c r="B299" s="327">
        <v>40268</v>
      </c>
      <c r="C299" s="75">
        <v>82.095618392709383</v>
      </c>
      <c r="D299" s="75">
        <v>4.046234792786624</v>
      </c>
      <c r="E299" s="75">
        <v>86.141853185496004</v>
      </c>
    </row>
    <row r="300" spans="1:5">
      <c r="A300" s="17" t="s">
        <v>704</v>
      </c>
      <c r="B300" s="327">
        <v>40359</v>
      </c>
      <c r="C300" s="75">
        <v>85.670718088215935</v>
      </c>
      <c r="D300" s="75">
        <v>4.7414213783650663</v>
      </c>
      <c r="E300" s="75">
        <v>90.412139466580996</v>
      </c>
    </row>
    <row r="301" spans="1:5">
      <c r="A301" s="17" t="s">
        <v>704</v>
      </c>
      <c r="B301" s="327">
        <v>40451</v>
      </c>
      <c r="C301" s="75">
        <v>85.874175007501748</v>
      </c>
      <c r="D301" s="75">
        <v>4.6471356915532596</v>
      </c>
      <c r="E301" s="75">
        <v>90.521310699055007</v>
      </c>
    </row>
    <row r="302" spans="1:5">
      <c r="A302" s="17" t="s">
        <v>704</v>
      </c>
      <c r="B302" s="327">
        <v>40543</v>
      </c>
      <c r="C302" s="75">
        <v>83.075806118707732</v>
      </c>
      <c r="D302" s="75">
        <v>5.6876820778126618</v>
      </c>
      <c r="E302" s="75">
        <v>88.763488196520399</v>
      </c>
    </row>
    <row r="303" spans="1:5">
      <c r="A303" s="17" t="s">
        <v>704</v>
      </c>
      <c r="B303" s="327">
        <v>40633</v>
      </c>
      <c r="C303" s="75">
        <v>82.106272465175039</v>
      </c>
      <c r="D303" s="75">
        <v>6.6325754670795449</v>
      </c>
      <c r="E303" s="75">
        <v>88.738847932254586</v>
      </c>
    </row>
    <row r="304" spans="1:5">
      <c r="A304" s="17" t="s">
        <v>704</v>
      </c>
      <c r="B304" s="327">
        <v>40724</v>
      </c>
      <c r="C304" s="75">
        <v>84.920175650254862</v>
      </c>
      <c r="D304" s="75">
        <v>6.6712374737655882</v>
      </c>
      <c r="E304" s="75">
        <v>91.591413124020448</v>
      </c>
    </row>
    <row r="305" spans="1:5">
      <c r="A305" s="17" t="s">
        <v>704</v>
      </c>
      <c r="B305" s="327">
        <v>40816</v>
      </c>
      <c r="C305" s="75">
        <v>87.067463700863669</v>
      </c>
      <c r="D305" s="75">
        <v>7.1532425963861108</v>
      </c>
      <c r="E305" s="75">
        <v>94.220706297249777</v>
      </c>
    </row>
    <row r="306" spans="1:5">
      <c r="A306" s="17" t="s">
        <v>704</v>
      </c>
      <c r="B306" s="327">
        <v>40908</v>
      </c>
      <c r="C306" s="75">
        <v>84.343447233946208</v>
      </c>
      <c r="D306" s="75">
        <v>7.3376302367563424</v>
      </c>
      <c r="E306" s="75">
        <v>91.681077470702547</v>
      </c>
    </row>
    <row r="307" spans="1:5">
      <c r="A307" s="17" t="s">
        <v>704</v>
      </c>
      <c r="B307" s="327">
        <v>40999</v>
      </c>
      <c r="C307" s="75">
        <v>84.033514053275354</v>
      </c>
      <c r="D307" s="75">
        <v>7.4913553644103352</v>
      </c>
      <c r="E307" s="75">
        <v>91.524869417685693</v>
      </c>
    </row>
    <row r="308" spans="1:5">
      <c r="A308" s="17" t="s">
        <v>704</v>
      </c>
      <c r="B308" s="327">
        <v>41090</v>
      </c>
      <c r="C308" s="75">
        <v>88.277040016146529</v>
      </c>
      <c r="D308" s="75">
        <v>7.5739420414893432</v>
      </c>
      <c r="E308" s="75">
        <v>95.850982057635875</v>
      </c>
    </row>
    <row r="309" spans="1:5">
      <c r="A309" s="17" t="s">
        <v>704</v>
      </c>
      <c r="B309" s="327">
        <v>41182</v>
      </c>
      <c r="C309" s="75">
        <v>90.963074433698864</v>
      </c>
      <c r="D309" s="75">
        <v>7.1213354812980212</v>
      </c>
      <c r="E309" s="75">
        <v>98.084409914996883</v>
      </c>
    </row>
    <row r="310" spans="1:5">
      <c r="A310" s="17" t="s">
        <v>704</v>
      </c>
      <c r="B310" s="327">
        <v>41274</v>
      </c>
      <c r="C310" s="75">
        <v>88.6009474366858</v>
      </c>
      <c r="D310" s="75">
        <v>4.9654046469832318</v>
      </c>
      <c r="E310" s="75">
        <v>93.566352083669031</v>
      </c>
    </row>
    <row r="311" spans="1:5">
      <c r="A311" s="17" t="s">
        <v>704</v>
      </c>
      <c r="B311" s="327">
        <v>41364</v>
      </c>
      <c r="C311" s="75">
        <v>88.301585732112699</v>
      </c>
      <c r="D311" s="75">
        <v>6.3525935836642677</v>
      </c>
      <c r="E311" s="75">
        <v>94.654179315776972</v>
      </c>
    </row>
    <row r="312" spans="1:5">
      <c r="A312" s="17" t="s">
        <v>704</v>
      </c>
      <c r="B312" s="327">
        <v>41455</v>
      </c>
      <c r="C312" s="75">
        <v>91.78356374593551</v>
      </c>
      <c r="D312" s="75">
        <v>4.9119436091801898</v>
      </c>
      <c r="E312" s="75">
        <v>96.695507355115694</v>
      </c>
    </row>
    <row r="313" spans="1:5">
      <c r="A313" s="17" t="s">
        <v>704</v>
      </c>
      <c r="B313" s="327">
        <v>41547</v>
      </c>
      <c r="C313" s="75">
        <v>94.64929990601334</v>
      </c>
      <c r="D313" s="75">
        <v>5.8230989128994084</v>
      </c>
      <c r="E313" s="75">
        <v>100.47239881891279</v>
      </c>
    </row>
    <row r="314" spans="1:5">
      <c r="A314" s="17" t="s">
        <v>704</v>
      </c>
      <c r="B314" s="327">
        <v>41639</v>
      </c>
      <c r="C314" s="75">
        <v>92.677402873079771</v>
      </c>
      <c r="D314" s="75">
        <v>6.9293954273387364</v>
      </c>
      <c r="E314" s="75">
        <v>99.606798300418504</v>
      </c>
    </row>
    <row r="315" spans="1:5">
      <c r="A315" s="17" t="s">
        <v>704</v>
      </c>
      <c r="B315" s="327">
        <v>41729</v>
      </c>
      <c r="C315" s="75">
        <v>93.75005596860936</v>
      </c>
      <c r="D315" s="75">
        <v>7.6538530388992942</v>
      </c>
      <c r="E315" s="75">
        <v>101.4039090075087</v>
      </c>
    </row>
    <row r="316" spans="1:5">
      <c r="A316" s="17" t="s">
        <v>704</v>
      </c>
      <c r="B316" s="327">
        <v>41820</v>
      </c>
      <c r="C316" s="75">
        <v>96.845685104157013</v>
      </c>
      <c r="D316" s="75">
        <v>6.0960682495039631</v>
      </c>
      <c r="E316" s="75">
        <v>102.941753353661</v>
      </c>
    </row>
    <row r="317" spans="1:5">
      <c r="A317" s="17" t="s">
        <v>704</v>
      </c>
      <c r="B317" s="327">
        <v>41912</v>
      </c>
      <c r="C317" s="75">
        <v>97.530376596010584</v>
      </c>
      <c r="D317" s="75">
        <v>6.7130786094396724</v>
      </c>
      <c r="E317" s="75">
        <v>104.2434552054503</v>
      </c>
    </row>
    <row r="318" spans="1:5">
      <c r="A318" s="17" t="s">
        <v>704</v>
      </c>
      <c r="B318" s="327">
        <v>42004</v>
      </c>
      <c r="C318" s="75">
        <v>95.111369091230912</v>
      </c>
      <c r="D318" s="75">
        <v>8.0139976829398911</v>
      </c>
      <c r="E318" s="75">
        <v>103.1253667741708</v>
      </c>
    </row>
    <row r="319" spans="1:5">
      <c r="A319" s="17" t="s">
        <v>704</v>
      </c>
      <c r="B319" s="327">
        <v>42094</v>
      </c>
      <c r="C319" s="75">
        <v>96.147181031242212</v>
      </c>
      <c r="D319" s="75">
        <v>6.6481053615885211</v>
      </c>
      <c r="E319" s="75">
        <v>102.7952863928307</v>
      </c>
    </row>
    <row r="320" spans="1:5">
      <c r="A320" s="17" t="s">
        <v>704</v>
      </c>
      <c r="B320" s="327">
        <v>42185</v>
      </c>
      <c r="C320" s="75">
        <v>99.718755970614865</v>
      </c>
      <c r="D320" s="75">
        <v>7.2404223091547788</v>
      </c>
      <c r="E320" s="75">
        <v>106.9591782797696</v>
      </c>
    </row>
    <row r="321" spans="1:5">
      <c r="A321" s="17" t="s">
        <v>704</v>
      </c>
      <c r="B321" s="327">
        <v>42277</v>
      </c>
      <c r="C321" s="75">
        <v>101.6013050509613</v>
      </c>
      <c r="D321" s="75">
        <v>7.6491313938694097</v>
      </c>
      <c r="E321" s="75">
        <v>109.2504364448307</v>
      </c>
    </row>
    <row r="322" spans="1:5">
      <c r="A322" s="17" t="s">
        <v>704</v>
      </c>
      <c r="B322" s="327">
        <v>42369</v>
      </c>
      <c r="C322" s="75">
        <v>100.36195103123271</v>
      </c>
      <c r="D322" s="75">
        <v>8.9369680454843969</v>
      </c>
      <c r="E322" s="75">
        <v>109.2989190767171</v>
      </c>
    </row>
    <row r="323" spans="1:5">
      <c r="A323" s="17" t="s">
        <v>704</v>
      </c>
      <c r="B323" s="327">
        <v>42460</v>
      </c>
      <c r="C323" s="75">
        <v>101.5064425499299</v>
      </c>
      <c r="D323" s="75">
        <v>9.0562964842870635</v>
      </c>
      <c r="E323" s="75">
        <v>110.562739034217</v>
      </c>
    </row>
    <row r="324" spans="1:5">
      <c r="A324" s="17" t="s">
        <v>704</v>
      </c>
      <c r="B324" s="327">
        <v>42551</v>
      </c>
      <c r="C324" s="75">
        <v>104.7805992123655</v>
      </c>
      <c r="D324" s="75">
        <v>9.082374756200057</v>
      </c>
      <c r="E324" s="75">
        <v>113.8629739685655</v>
      </c>
    </row>
    <row r="325" spans="1:5">
      <c r="A325" s="17" t="s">
        <v>704</v>
      </c>
      <c r="B325" s="327">
        <v>42643</v>
      </c>
      <c r="C325" s="75">
        <v>105.3355192161936</v>
      </c>
      <c r="D325" s="75">
        <v>8.7945257753473562</v>
      </c>
      <c r="E325" s="75">
        <v>114.130044991541</v>
      </c>
    </row>
    <row r="326" spans="1:5">
      <c r="A326" s="17" t="s">
        <v>704</v>
      </c>
      <c r="B326" s="327">
        <v>42735</v>
      </c>
      <c r="C326" s="75">
        <v>100.8482972635739</v>
      </c>
      <c r="D326" s="75">
        <v>8.5936463850069984</v>
      </c>
      <c r="E326" s="75">
        <v>109.4419436485809</v>
      </c>
    </row>
    <row r="327" spans="1:5">
      <c r="A327" s="17" t="s">
        <v>704</v>
      </c>
      <c r="B327" s="327">
        <v>42825</v>
      </c>
      <c r="C327" s="75">
        <v>102.46877975231349</v>
      </c>
      <c r="D327" s="75">
        <v>8.7483423676743826</v>
      </c>
      <c r="E327" s="75">
        <v>111.21712211998791</v>
      </c>
    </row>
    <row r="328" spans="1:5">
      <c r="A328" s="17" t="s">
        <v>704</v>
      </c>
      <c r="B328" s="327">
        <v>42916</v>
      </c>
      <c r="C328" s="75">
        <v>106.9751690805833</v>
      </c>
      <c r="D328" s="75">
        <v>9.478703178521755</v>
      </c>
      <c r="E328" s="75">
        <v>116.4538722591051</v>
      </c>
    </row>
    <row r="329" spans="1:5">
      <c r="A329" s="17" t="s">
        <v>704</v>
      </c>
      <c r="B329" s="327">
        <v>43008</v>
      </c>
      <c r="C329" s="75">
        <v>106.9833460724264</v>
      </c>
      <c r="D329" s="75">
        <v>9.5634592653768085</v>
      </c>
      <c r="E329" s="75">
        <v>116.54680533780321</v>
      </c>
    </row>
    <row r="330" spans="1:5">
      <c r="A330" s="17" t="s">
        <v>704</v>
      </c>
      <c r="B330" s="327">
        <v>43100</v>
      </c>
      <c r="C330" s="75">
        <v>102.4194494732302</v>
      </c>
      <c r="D330" s="75">
        <v>9.0724652621011206</v>
      </c>
      <c r="E330" s="75">
        <v>111.49191473533131</v>
      </c>
    </row>
    <row r="331" spans="1:5">
      <c r="A331" s="17" t="s">
        <v>704</v>
      </c>
      <c r="B331" s="327">
        <v>43190</v>
      </c>
      <c r="C331" s="75">
        <v>99.789738587760894</v>
      </c>
      <c r="D331" s="75">
        <v>8.1525437401313958</v>
      </c>
      <c r="E331" s="75">
        <v>107.9422823278923</v>
      </c>
    </row>
    <row r="332" spans="1:5">
      <c r="A332" s="17" t="s">
        <v>704</v>
      </c>
      <c r="B332" s="327">
        <v>43281</v>
      </c>
      <c r="C332" s="75">
        <v>105.3994020939529</v>
      </c>
      <c r="D332" s="75">
        <v>9.3499304706370658</v>
      </c>
      <c r="E332" s="75">
        <v>114.74933256459001</v>
      </c>
    </row>
    <row r="333" spans="1:5">
      <c r="A333" s="17" t="s">
        <v>704</v>
      </c>
      <c r="B333" s="327">
        <v>43373</v>
      </c>
      <c r="C333" s="75">
        <v>107.5939669185812</v>
      </c>
      <c r="D333" s="75">
        <v>10.895067902115381</v>
      </c>
      <c r="E333" s="75">
        <v>118.4890348206965</v>
      </c>
    </row>
    <row r="334" spans="1:5">
      <c r="A334" s="17" t="s">
        <v>704</v>
      </c>
      <c r="B334" s="327">
        <v>43465</v>
      </c>
      <c r="C334" s="75">
        <v>104.4734077172095</v>
      </c>
      <c r="D334" s="75">
        <v>10.15396219943556</v>
      </c>
      <c r="E334" s="75">
        <v>114.62736991664499</v>
      </c>
    </row>
    <row r="335" spans="1:5">
      <c r="A335" s="17" t="s">
        <v>704</v>
      </c>
      <c r="B335" s="327">
        <v>43555</v>
      </c>
      <c r="C335" s="75">
        <v>101.69137529406009</v>
      </c>
      <c r="D335" s="75">
        <v>8.9391053846460853</v>
      </c>
      <c r="E335" s="75">
        <v>110.63048067870611</v>
      </c>
    </row>
    <row r="336" spans="1:5">
      <c r="A336" s="17" t="s">
        <v>704</v>
      </c>
      <c r="B336" s="327">
        <v>43646</v>
      </c>
      <c r="C336" s="75">
        <v>104.3956203571738</v>
      </c>
      <c r="D336" s="75">
        <v>10.274735817461281</v>
      </c>
      <c r="E336" s="75">
        <v>114.6703561746351</v>
      </c>
    </row>
    <row r="337" spans="1:5">
      <c r="A337" s="17" t="s">
        <v>704</v>
      </c>
      <c r="B337" s="327">
        <v>43738</v>
      </c>
      <c r="C337" s="75">
        <v>103.3567157692293</v>
      </c>
      <c r="D337" s="75">
        <v>11.30286852029303</v>
      </c>
      <c r="E337" s="75">
        <v>114.6595842895224</v>
      </c>
    </row>
    <row r="338" spans="1:5">
      <c r="A338" s="17" t="s">
        <v>704</v>
      </c>
      <c r="B338" s="327">
        <v>43830</v>
      </c>
      <c r="C338" s="75">
        <v>98.07366133773246</v>
      </c>
      <c r="D338" s="75">
        <v>9.9603653282741362</v>
      </c>
      <c r="E338" s="75">
        <v>108.0340266660066</v>
      </c>
    </row>
    <row r="339" spans="1:5">
      <c r="A339" s="17" t="s">
        <v>704</v>
      </c>
      <c r="B339" s="327">
        <v>43921</v>
      </c>
      <c r="C339" s="75">
        <v>101.24943623151159</v>
      </c>
      <c r="D339" s="75">
        <v>11.1657261720969</v>
      </c>
      <c r="E339" s="75">
        <v>112.41516240360841</v>
      </c>
    </row>
    <row r="340" spans="1:5">
      <c r="A340" s="17" t="s">
        <v>704</v>
      </c>
      <c r="B340" s="327">
        <v>44012</v>
      </c>
      <c r="C340" s="75">
        <v>128.38646368751401</v>
      </c>
      <c r="D340" s="75">
        <v>14.82054576525544</v>
      </c>
      <c r="E340" s="75">
        <v>143.20700945276951</v>
      </c>
    </row>
    <row r="341" spans="1:5">
      <c r="A341" s="17" t="s">
        <v>704</v>
      </c>
      <c r="B341" s="327">
        <v>44104</v>
      </c>
      <c r="C341" s="75">
        <v>115.5690070959117</v>
      </c>
      <c r="D341" s="75">
        <v>15.408277098412279</v>
      </c>
      <c r="E341" s="75">
        <v>130.977284194324</v>
      </c>
    </row>
    <row r="342" spans="1:5">
      <c r="A342" s="17" t="s">
        <v>704</v>
      </c>
      <c r="B342" s="327">
        <v>44196</v>
      </c>
      <c r="C342" s="75">
        <v>102.5431483650045</v>
      </c>
      <c r="D342" s="75">
        <v>15.633445957998189</v>
      </c>
      <c r="E342" s="75">
        <v>118.1765943230027</v>
      </c>
    </row>
    <row r="343" spans="1:5">
      <c r="A343" s="17" t="s">
        <v>704</v>
      </c>
      <c r="B343" s="327">
        <v>44286</v>
      </c>
      <c r="C343" s="75">
        <v>101.6484064088571</v>
      </c>
      <c r="D343" s="75">
        <v>16.12131886347602</v>
      </c>
      <c r="E343" s="75">
        <v>117.7697252723332</v>
      </c>
    </row>
    <row r="344" spans="1:5">
      <c r="A344" s="17" t="s">
        <v>704</v>
      </c>
      <c r="B344" s="327">
        <v>44377</v>
      </c>
      <c r="C344" s="75">
        <v>105.7080292021753</v>
      </c>
      <c r="D344" s="75">
        <v>16.749272953377169</v>
      </c>
      <c r="E344" s="75">
        <v>122.4573021555524</v>
      </c>
    </row>
    <row r="345" spans="1:5">
      <c r="A345" s="17" t="s">
        <v>704</v>
      </c>
      <c r="B345" s="327">
        <v>44469</v>
      </c>
      <c r="C345" s="75">
        <v>101.9987560451144</v>
      </c>
      <c r="D345" s="75">
        <v>16.48504079377221</v>
      </c>
      <c r="E345" s="75">
        <v>118.4837968388866</v>
      </c>
    </row>
    <row r="346" spans="1:5">
      <c r="A346" s="17" t="s">
        <v>704</v>
      </c>
      <c r="B346" s="327">
        <v>44561</v>
      </c>
      <c r="C346" s="75">
        <v>97.082109088910983</v>
      </c>
      <c r="D346" s="75">
        <v>16.73921463298495</v>
      </c>
      <c r="E346" s="75">
        <v>113.82132372189589</v>
      </c>
    </row>
    <row r="347" spans="1:5">
      <c r="A347" s="17" t="s">
        <v>704</v>
      </c>
      <c r="B347" s="327">
        <v>44651</v>
      </c>
      <c r="C347" s="75">
        <v>99.245609254367196</v>
      </c>
      <c r="D347" s="75">
        <v>15.59366814499246</v>
      </c>
      <c r="E347" s="75">
        <v>114.8392773993597</v>
      </c>
    </row>
    <row r="348" spans="1:5">
      <c r="A348" s="17" t="s">
        <v>704</v>
      </c>
      <c r="B348" s="327">
        <v>44742</v>
      </c>
      <c r="C348" s="75">
        <v>105.130357188765</v>
      </c>
      <c r="D348" s="75">
        <v>15.83696817822797</v>
      </c>
      <c r="E348" s="75">
        <v>120.96732536699299</v>
      </c>
    </row>
    <row r="349" spans="1:5">
      <c r="A349" s="17" t="s">
        <v>704</v>
      </c>
      <c r="B349" s="327">
        <v>44834</v>
      </c>
      <c r="C349" s="75">
        <v>101.2053039634235</v>
      </c>
      <c r="D349" s="75">
        <v>16.034660337161849</v>
      </c>
      <c r="E349" s="75">
        <v>117.2399643005854</v>
      </c>
    </row>
    <row r="350" spans="1:5">
      <c r="A350" s="17" t="s">
        <v>704</v>
      </c>
      <c r="B350" s="327">
        <v>44926</v>
      </c>
      <c r="C350" s="75">
        <v>95.380709077852487</v>
      </c>
      <c r="D350" s="75">
        <v>13.78090629452285</v>
      </c>
      <c r="E350" s="75">
        <v>109.16161537237529</v>
      </c>
    </row>
    <row r="351" spans="1:5">
      <c r="A351" s="17" t="s">
        <v>704</v>
      </c>
      <c r="B351" s="327">
        <v>45016</v>
      </c>
      <c r="C351" s="75">
        <v>95.275658655232974</v>
      </c>
      <c r="D351" s="75">
        <v>14.728006612875861</v>
      </c>
      <c r="E351" s="75">
        <v>110.0036652681088</v>
      </c>
    </row>
    <row r="352" spans="1:5">
      <c r="A352" s="17" t="s">
        <v>704</v>
      </c>
      <c r="B352" s="327">
        <v>45107</v>
      </c>
      <c r="C352" s="75">
        <v>101.4702072344933</v>
      </c>
      <c r="D352" s="75">
        <v>12.901475989601179</v>
      </c>
      <c r="E352" s="75">
        <v>114.3716832240945</v>
      </c>
    </row>
    <row r="353" spans="1:5">
      <c r="A353" s="17" t="s">
        <v>704</v>
      </c>
      <c r="B353" s="327">
        <v>45199</v>
      </c>
      <c r="C353" s="75">
        <v>100.15818028764799</v>
      </c>
      <c r="D353" s="75">
        <v>13.562054395067371</v>
      </c>
      <c r="E353" s="75">
        <v>113.7202346827153</v>
      </c>
    </row>
    <row r="354" spans="1:5">
      <c r="A354" s="17" t="s">
        <v>704</v>
      </c>
      <c r="B354" s="327">
        <v>45291</v>
      </c>
      <c r="C354" s="75">
        <v>96.492892656160166</v>
      </c>
      <c r="D354" s="75">
        <v>10.675562223793699</v>
      </c>
      <c r="E354" s="75">
        <v>107.1684548799539</v>
      </c>
    </row>
    <row r="355" spans="1:5">
      <c r="A355" s="17" t="s">
        <v>704</v>
      </c>
      <c r="B355" s="327">
        <v>45382</v>
      </c>
      <c r="C355" s="75">
        <v>99.756637120385378</v>
      </c>
      <c r="D355" s="75">
        <v>10.095198792180049</v>
      </c>
      <c r="E355" s="75">
        <v>109.85183591256541</v>
      </c>
    </row>
    <row r="356" spans="1:5">
      <c r="A356" s="17" t="s">
        <v>704</v>
      </c>
      <c r="B356" s="327">
        <v>45473</v>
      </c>
      <c r="C356" s="75">
        <v>105.9036654453667</v>
      </c>
      <c r="D356" s="75">
        <v>9.8357239575919326</v>
      </c>
      <c r="E356" s="75">
        <v>115.73938940295869</v>
      </c>
    </row>
    <row r="357" spans="1:5">
      <c r="A357" s="17" t="s">
        <v>704</v>
      </c>
      <c r="B357" s="327">
        <v>45565</v>
      </c>
      <c r="C357" s="75">
        <v>105.4233397234441</v>
      </c>
      <c r="D357" s="75">
        <v>11.25546819961334</v>
      </c>
      <c r="E357" s="75">
        <v>116.67880792305741</v>
      </c>
    </row>
    <row r="358" spans="1:5">
      <c r="A358" s="17" t="s">
        <v>704</v>
      </c>
      <c r="B358" s="327">
        <v>45657</v>
      </c>
      <c r="C358" s="75">
        <v>99.644160524025125</v>
      </c>
      <c r="D358" s="75">
        <v>9.8356934276087067</v>
      </c>
      <c r="E358" s="75">
        <v>109.4798539516338</v>
      </c>
    </row>
    <row r="359" spans="1:5">
      <c r="A359" s="17" t="s">
        <v>704</v>
      </c>
      <c r="B359" s="327">
        <v>45747</v>
      </c>
      <c r="C359" s="75">
        <v>114.2424891316107</v>
      </c>
      <c r="D359" s="75">
        <v>12.651244026130589</v>
      </c>
      <c r="E359" s="75">
        <v>126.89373315774129</v>
      </c>
    </row>
    <row r="360" spans="1:5">
      <c r="A360" s="17" t="s">
        <v>704</v>
      </c>
      <c r="B360" s="327">
        <v>45838</v>
      </c>
      <c r="C360" s="75">
        <v>119.14649219460929</v>
      </c>
      <c r="D360" s="75">
        <v>13.31252188303066</v>
      </c>
      <c r="E360" s="75">
        <v>132.45901407764001</v>
      </c>
    </row>
    <row r="361" spans="1:5">
      <c r="A361" s="17" t="s">
        <v>704</v>
      </c>
      <c r="B361" s="327">
        <v>45930</v>
      </c>
      <c r="C361" s="75">
        <v>92.391150399573746</v>
      </c>
      <c r="D361" s="75">
        <v>12.686583592998799</v>
      </c>
      <c r="E361" s="75">
        <v>105.0777339925725</v>
      </c>
    </row>
    <row r="362" spans="1:5">
      <c r="A362" s="17" t="s">
        <v>705</v>
      </c>
      <c r="B362" s="327">
        <v>35155</v>
      </c>
      <c r="C362" s="75">
        <v>30.349844174317258</v>
      </c>
      <c r="D362" s="75">
        <v>3.2060526542997652</v>
      </c>
      <c r="E362" s="75">
        <v>33.555896828617023</v>
      </c>
    </row>
    <row r="363" spans="1:5">
      <c r="A363" s="17" t="s">
        <v>705</v>
      </c>
      <c r="B363" s="327">
        <v>35246</v>
      </c>
      <c r="C363" s="75">
        <v>31.573694881500661</v>
      </c>
      <c r="D363" s="75">
        <v>3.334512951887814</v>
      </c>
      <c r="E363" s="75">
        <v>34.908207833388467</v>
      </c>
    </row>
    <row r="364" spans="1:5">
      <c r="A364" s="17" t="s">
        <v>705</v>
      </c>
      <c r="B364" s="327">
        <v>35338</v>
      </c>
      <c r="C364" s="75">
        <v>33.841808247557488</v>
      </c>
      <c r="D364" s="75">
        <v>4.1440597285432048</v>
      </c>
      <c r="E364" s="75">
        <v>37.9858679761007</v>
      </c>
    </row>
    <row r="365" spans="1:5">
      <c r="A365" s="17" t="s">
        <v>705</v>
      </c>
      <c r="B365" s="327">
        <v>35430</v>
      </c>
      <c r="C365" s="75">
        <v>33.104322623955603</v>
      </c>
      <c r="D365" s="75">
        <v>4.1377745688594239</v>
      </c>
      <c r="E365" s="75">
        <v>37.242097192815017</v>
      </c>
    </row>
    <row r="366" spans="1:5">
      <c r="A366" s="17" t="s">
        <v>705</v>
      </c>
      <c r="B366" s="327">
        <v>35520</v>
      </c>
      <c r="C366" s="75">
        <v>33.342203251158047</v>
      </c>
      <c r="D366" s="75">
        <v>3.920333746050098</v>
      </c>
      <c r="E366" s="75">
        <v>37.262536997208151</v>
      </c>
    </row>
    <row r="367" spans="1:5">
      <c r="A367" s="17" t="s">
        <v>705</v>
      </c>
      <c r="B367" s="327">
        <v>35611</v>
      </c>
      <c r="C367" s="75">
        <v>31.71836746795536</v>
      </c>
      <c r="D367" s="75">
        <v>3.607650306264691</v>
      </c>
      <c r="E367" s="75">
        <v>35.326017774220048</v>
      </c>
    </row>
    <row r="368" spans="1:5">
      <c r="A368" s="17" t="s">
        <v>705</v>
      </c>
      <c r="B368" s="327">
        <v>35703</v>
      </c>
      <c r="C368" s="75">
        <v>34.354021833529458</v>
      </c>
      <c r="D368" s="75">
        <v>4.2299848286172992</v>
      </c>
      <c r="E368" s="75">
        <v>38.584006662146763</v>
      </c>
    </row>
    <row r="369" spans="1:5">
      <c r="A369" s="17" t="s">
        <v>705</v>
      </c>
      <c r="B369" s="327">
        <v>35795</v>
      </c>
      <c r="C369" s="75">
        <v>34.815579600142328</v>
      </c>
      <c r="D369" s="75">
        <v>5.1494180932389071</v>
      </c>
      <c r="E369" s="75">
        <v>39.964997693381243</v>
      </c>
    </row>
    <row r="370" spans="1:5">
      <c r="A370" s="17" t="s">
        <v>705</v>
      </c>
      <c r="B370" s="327">
        <v>35885</v>
      </c>
      <c r="C370" s="75">
        <v>40.817088813328823</v>
      </c>
      <c r="D370" s="75">
        <v>5.3190217669384099</v>
      </c>
      <c r="E370" s="75">
        <v>46.136110580267228</v>
      </c>
    </row>
    <row r="371" spans="1:5">
      <c r="A371" s="17" t="s">
        <v>705</v>
      </c>
      <c r="B371" s="327">
        <v>35976</v>
      </c>
      <c r="C371" s="75">
        <v>41.40618535853713</v>
      </c>
      <c r="D371" s="75">
        <v>4.8798253573703061</v>
      </c>
      <c r="E371" s="75">
        <v>46.286010715907437</v>
      </c>
    </row>
    <row r="372" spans="1:5">
      <c r="A372" s="17" t="s">
        <v>705</v>
      </c>
      <c r="B372" s="327">
        <v>36068</v>
      </c>
      <c r="C372" s="75">
        <v>45.904652719586529</v>
      </c>
      <c r="D372" s="75">
        <v>5.2515849540796484</v>
      </c>
      <c r="E372" s="75">
        <v>51.156237673666183</v>
      </c>
    </row>
    <row r="373" spans="1:5">
      <c r="A373" s="17" t="s">
        <v>705</v>
      </c>
      <c r="B373" s="327">
        <v>36160</v>
      </c>
      <c r="C373" s="75">
        <v>46.616656559310691</v>
      </c>
      <c r="D373" s="75">
        <v>3.919659767787834</v>
      </c>
      <c r="E373" s="75">
        <v>50.536316327098532</v>
      </c>
    </row>
    <row r="374" spans="1:5">
      <c r="A374" s="17" t="s">
        <v>705</v>
      </c>
      <c r="B374" s="327">
        <v>36250</v>
      </c>
      <c r="C374" s="75">
        <v>47.205262535685208</v>
      </c>
      <c r="D374" s="75">
        <v>3.8936736493590751</v>
      </c>
      <c r="E374" s="75">
        <v>51.09893618504428</v>
      </c>
    </row>
    <row r="375" spans="1:5">
      <c r="A375" s="17" t="s">
        <v>705</v>
      </c>
      <c r="B375" s="327">
        <v>36341</v>
      </c>
      <c r="C375" s="75">
        <v>48.170260973300572</v>
      </c>
      <c r="D375" s="75">
        <v>4.00832342838582</v>
      </c>
      <c r="E375" s="75">
        <v>52.178584401686393</v>
      </c>
    </row>
    <row r="376" spans="1:5">
      <c r="A376" s="17" t="s">
        <v>705</v>
      </c>
      <c r="B376" s="327">
        <v>36433</v>
      </c>
      <c r="C376" s="75">
        <v>51.094277036156697</v>
      </c>
      <c r="D376" s="75">
        <v>3.734992457767393</v>
      </c>
      <c r="E376" s="75">
        <v>54.829269493924087</v>
      </c>
    </row>
    <row r="377" spans="1:5">
      <c r="A377" s="17" t="s">
        <v>705</v>
      </c>
      <c r="B377" s="327">
        <v>36525</v>
      </c>
      <c r="C377" s="75">
        <v>49.659674379766088</v>
      </c>
      <c r="D377" s="75">
        <v>4.5956096628917686</v>
      </c>
      <c r="E377" s="75">
        <v>54.255284042657863</v>
      </c>
    </row>
    <row r="378" spans="1:5">
      <c r="A378" s="17" t="s">
        <v>705</v>
      </c>
      <c r="B378" s="327">
        <v>36616</v>
      </c>
      <c r="C378" s="75">
        <v>51.881103470569492</v>
      </c>
      <c r="D378" s="75">
        <v>4.8554904708381281</v>
      </c>
      <c r="E378" s="75">
        <v>56.736593941407619</v>
      </c>
    </row>
    <row r="379" spans="1:5">
      <c r="A379" s="17" t="s">
        <v>705</v>
      </c>
      <c r="B379" s="327">
        <v>36707</v>
      </c>
      <c r="C379" s="75">
        <v>54.397722767676242</v>
      </c>
      <c r="D379" s="75">
        <v>4.5929215297027994</v>
      </c>
      <c r="E379" s="75">
        <v>58.990644297379042</v>
      </c>
    </row>
    <row r="380" spans="1:5">
      <c r="A380" s="17" t="s">
        <v>705</v>
      </c>
      <c r="B380" s="327">
        <v>36799</v>
      </c>
      <c r="C380" s="75">
        <v>54.56670450184675</v>
      </c>
      <c r="D380" s="75">
        <v>4.4861618072435343</v>
      </c>
      <c r="E380" s="75">
        <v>59.052866309090277</v>
      </c>
    </row>
    <row r="381" spans="1:5">
      <c r="A381" s="17" t="s">
        <v>705</v>
      </c>
      <c r="B381" s="327">
        <v>36891</v>
      </c>
      <c r="C381" s="75">
        <v>54.516484933829133</v>
      </c>
      <c r="D381" s="75">
        <v>4.7018977330802789</v>
      </c>
      <c r="E381" s="75">
        <v>59.218382666909413</v>
      </c>
    </row>
    <row r="382" spans="1:5">
      <c r="A382" s="17" t="s">
        <v>705</v>
      </c>
      <c r="B382" s="327">
        <v>36981</v>
      </c>
      <c r="C382" s="75">
        <v>57.012150291330109</v>
      </c>
      <c r="D382" s="75">
        <v>5.8104021661543506</v>
      </c>
      <c r="E382" s="75">
        <v>62.822552457484463</v>
      </c>
    </row>
    <row r="383" spans="1:5">
      <c r="A383" s="17" t="s">
        <v>705</v>
      </c>
      <c r="B383" s="327">
        <v>37072</v>
      </c>
      <c r="C383" s="75">
        <v>59.017868333968437</v>
      </c>
      <c r="D383" s="75">
        <v>5.3699312196989393</v>
      </c>
      <c r="E383" s="75">
        <v>64.387799553667378</v>
      </c>
    </row>
    <row r="384" spans="1:5">
      <c r="A384" s="17" t="s">
        <v>705</v>
      </c>
      <c r="B384" s="327">
        <v>37164</v>
      </c>
      <c r="C384" s="75">
        <v>62.786630713693739</v>
      </c>
      <c r="D384" s="75">
        <v>6.4722246436224147</v>
      </c>
      <c r="E384" s="75">
        <v>69.258855357316151</v>
      </c>
    </row>
    <row r="385" spans="1:5">
      <c r="A385" s="17" t="s">
        <v>705</v>
      </c>
      <c r="B385" s="327">
        <v>37256</v>
      </c>
      <c r="C385" s="75">
        <v>63.972528469800118</v>
      </c>
      <c r="D385" s="75">
        <v>7.162157708601435</v>
      </c>
      <c r="E385" s="75">
        <v>71.134686178401552</v>
      </c>
    </row>
    <row r="386" spans="1:5">
      <c r="A386" s="17" t="s">
        <v>705</v>
      </c>
      <c r="B386" s="327">
        <v>37346</v>
      </c>
      <c r="C386" s="75">
        <v>64.034521117723202</v>
      </c>
      <c r="D386" s="75">
        <v>7.2086622085440553</v>
      </c>
      <c r="E386" s="75">
        <v>71.243183326267257</v>
      </c>
    </row>
    <row r="387" spans="1:5">
      <c r="A387" s="17" t="s">
        <v>705</v>
      </c>
      <c r="B387" s="327">
        <v>37437</v>
      </c>
      <c r="C387" s="75">
        <v>64.95361253791279</v>
      </c>
      <c r="D387" s="75">
        <v>7.9278662773001898</v>
      </c>
      <c r="E387" s="75">
        <v>72.881478815212972</v>
      </c>
    </row>
    <row r="388" spans="1:5">
      <c r="A388" s="17" t="s">
        <v>705</v>
      </c>
      <c r="B388" s="327">
        <v>37529</v>
      </c>
      <c r="C388" s="75">
        <v>65.413304075980051</v>
      </c>
      <c r="D388" s="75">
        <v>8.5689948405524685</v>
      </c>
      <c r="E388" s="75">
        <v>73.982298916532514</v>
      </c>
    </row>
    <row r="389" spans="1:5">
      <c r="A389" s="17" t="s">
        <v>705</v>
      </c>
      <c r="B389" s="327">
        <v>37621</v>
      </c>
      <c r="C389" s="75">
        <v>64.031023990734269</v>
      </c>
      <c r="D389" s="75">
        <v>9.0110199837822904</v>
      </c>
      <c r="E389" s="75">
        <v>73.04204397451656</v>
      </c>
    </row>
    <row r="390" spans="1:5">
      <c r="A390" s="17" t="s">
        <v>705</v>
      </c>
      <c r="B390" s="327">
        <v>37711</v>
      </c>
      <c r="C390" s="75">
        <v>66.924871064662781</v>
      </c>
      <c r="D390" s="75">
        <v>8.1017351944109173</v>
      </c>
      <c r="E390" s="75">
        <v>75.026606259073702</v>
      </c>
    </row>
    <row r="391" spans="1:5">
      <c r="A391" s="17" t="s">
        <v>705</v>
      </c>
      <c r="B391" s="327">
        <v>37802</v>
      </c>
      <c r="C391" s="75">
        <v>72.122807044742657</v>
      </c>
      <c r="D391" s="75">
        <v>8.7802192845585818</v>
      </c>
      <c r="E391" s="75">
        <v>80.903026329301241</v>
      </c>
    </row>
    <row r="392" spans="1:5">
      <c r="A392" s="17" t="s">
        <v>705</v>
      </c>
      <c r="B392" s="327">
        <v>37894</v>
      </c>
      <c r="C392" s="75">
        <v>64.076101584646281</v>
      </c>
      <c r="D392" s="75">
        <v>8.0921306680337732</v>
      </c>
      <c r="E392" s="75">
        <v>72.168232252680056</v>
      </c>
    </row>
    <row r="393" spans="1:5">
      <c r="A393" s="17" t="s">
        <v>705</v>
      </c>
      <c r="B393" s="327">
        <v>37986</v>
      </c>
      <c r="C393" s="75">
        <v>57.093516839146659</v>
      </c>
      <c r="D393" s="75">
        <v>8.1085793915861508</v>
      </c>
      <c r="E393" s="75">
        <v>65.202096230732806</v>
      </c>
    </row>
    <row r="394" spans="1:5">
      <c r="A394" s="17" t="s">
        <v>705</v>
      </c>
      <c r="B394" s="327">
        <v>38077</v>
      </c>
      <c r="C394" s="75">
        <v>50.527840043953837</v>
      </c>
      <c r="D394" s="75">
        <v>7.8373560007172074</v>
      </c>
      <c r="E394" s="75">
        <v>58.365196044671052</v>
      </c>
    </row>
    <row r="395" spans="1:5">
      <c r="A395" s="17" t="s">
        <v>705</v>
      </c>
      <c r="B395" s="327">
        <v>38168</v>
      </c>
      <c r="C395" s="75">
        <v>46.772294400587107</v>
      </c>
      <c r="D395" s="75">
        <v>8.049769860071077</v>
      </c>
      <c r="E395" s="75">
        <v>54.822064260658188</v>
      </c>
    </row>
    <row r="396" spans="1:5">
      <c r="A396" s="17" t="s">
        <v>705</v>
      </c>
      <c r="B396" s="327">
        <v>38260</v>
      </c>
      <c r="C396" s="75">
        <v>42.607853219743113</v>
      </c>
      <c r="D396" s="75">
        <v>6.9200130477978661</v>
      </c>
      <c r="E396" s="75">
        <v>49.527866267540972</v>
      </c>
    </row>
    <row r="397" spans="1:5">
      <c r="A397" s="17" t="s">
        <v>705</v>
      </c>
      <c r="B397" s="327">
        <v>38352</v>
      </c>
      <c r="C397" s="75">
        <v>44.390784846293847</v>
      </c>
      <c r="D397" s="75">
        <v>7.9598100871667583</v>
      </c>
      <c r="E397" s="75">
        <v>52.350594933460613</v>
      </c>
    </row>
    <row r="398" spans="1:5">
      <c r="A398" s="17" t="s">
        <v>705</v>
      </c>
      <c r="B398" s="327">
        <v>38442</v>
      </c>
      <c r="C398" s="75">
        <v>40.86632078498014</v>
      </c>
      <c r="D398" s="75">
        <v>7.6032235733415732</v>
      </c>
      <c r="E398" s="75">
        <v>48.469544358321713</v>
      </c>
    </row>
    <row r="399" spans="1:5">
      <c r="A399" s="17" t="s">
        <v>705</v>
      </c>
      <c r="B399" s="327">
        <v>38533</v>
      </c>
      <c r="C399" s="75">
        <v>39.593505823520047</v>
      </c>
      <c r="D399" s="75">
        <v>7.869032164669683</v>
      </c>
      <c r="E399" s="75">
        <v>47.46253798818973</v>
      </c>
    </row>
    <row r="400" spans="1:5">
      <c r="A400" s="17" t="s">
        <v>705</v>
      </c>
      <c r="B400" s="327">
        <v>38625</v>
      </c>
      <c r="C400" s="75">
        <v>40.126158843989892</v>
      </c>
      <c r="D400" s="75">
        <v>6.9840808977745139</v>
      </c>
      <c r="E400" s="75">
        <v>47.110239741764403</v>
      </c>
    </row>
    <row r="401" spans="1:5">
      <c r="A401" s="17" t="s">
        <v>705</v>
      </c>
      <c r="B401" s="327">
        <v>38717</v>
      </c>
      <c r="C401" s="75">
        <v>40.792624329729968</v>
      </c>
      <c r="D401" s="75">
        <v>6.7599803645346537</v>
      </c>
      <c r="E401" s="75">
        <v>47.55260469426463</v>
      </c>
    </row>
    <row r="402" spans="1:5">
      <c r="A402" s="17" t="s">
        <v>705</v>
      </c>
      <c r="B402" s="327">
        <v>38807</v>
      </c>
      <c r="C402" s="75">
        <v>39.996286696313462</v>
      </c>
      <c r="D402" s="75">
        <v>6.1310196822674747</v>
      </c>
      <c r="E402" s="75">
        <v>46.12730637858094</v>
      </c>
    </row>
    <row r="403" spans="1:5">
      <c r="A403" s="17" t="s">
        <v>705</v>
      </c>
      <c r="B403" s="327">
        <v>38898</v>
      </c>
      <c r="C403" s="75">
        <v>40.70570194944154</v>
      </c>
      <c r="D403" s="75">
        <v>6.0721640426442054</v>
      </c>
      <c r="E403" s="75">
        <v>46.777865992085736</v>
      </c>
    </row>
    <row r="404" spans="1:5">
      <c r="A404" s="17" t="s">
        <v>705</v>
      </c>
      <c r="B404" s="327">
        <v>38990</v>
      </c>
      <c r="C404" s="75">
        <v>42.32770824258337</v>
      </c>
      <c r="D404" s="75">
        <v>5.6952443182199692</v>
      </c>
      <c r="E404" s="75">
        <v>48.02295256080334</v>
      </c>
    </row>
    <row r="405" spans="1:5">
      <c r="A405" s="17" t="s">
        <v>705</v>
      </c>
      <c r="B405" s="327">
        <v>39082</v>
      </c>
      <c r="C405" s="75">
        <v>41.12138081729902</v>
      </c>
      <c r="D405" s="75">
        <v>6.0403642565273303</v>
      </c>
      <c r="E405" s="75">
        <v>47.161745073826353</v>
      </c>
    </row>
    <row r="406" spans="1:5">
      <c r="A406" s="17" t="s">
        <v>705</v>
      </c>
      <c r="B406" s="327">
        <v>39172</v>
      </c>
      <c r="C406" s="75">
        <v>41.027959720564191</v>
      </c>
      <c r="D406" s="75">
        <v>5.9002163751047796</v>
      </c>
      <c r="E406" s="75">
        <v>46.928176095668967</v>
      </c>
    </row>
    <row r="407" spans="1:5">
      <c r="A407" s="17" t="s">
        <v>705</v>
      </c>
      <c r="B407" s="327">
        <v>39263</v>
      </c>
      <c r="C407" s="75">
        <v>43.427487181507253</v>
      </c>
      <c r="D407" s="75">
        <v>5.8123628637813338</v>
      </c>
      <c r="E407" s="75">
        <v>49.239850045288577</v>
      </c>
    </row>
    <row r="408" spans="1:5">
      <c r="A408" s="17" t="s">
        <v>705</v>
      </c>
      <c r="B408" s="327">
        <v>39355</v>
      </c>
      <c r="C408" s="75">
        <v>45.721213004211613</v>
      </c>
      <c r="D408" s="75">
        <v>5.0247722032758677</v>
      </c>
      <c r="E408" s="75">
        <v>50.745985207487472</v>
      </c>
    </row>
    <row r="409" spans="1:5">
      <c r="A409" s="17" t="s">
        <v>705</v>
      </c>
      <c r="B409" s="327">
        <v>39447</v>
      </c>
      <c r="C409" s="75">
        <v>45.795081835352121</v>
      </c>
      <c r="D409" s="75">
        <v>4.7338281076108846</v>
      </c>
      <c r="E409" s="75">
        <v>50.528909942962997</v>
      </c>
    </row>
    <row r="410" spans="1:5">
      <c r="A410" s="17" t="s">
        <v>705</v>
      </c>
      <c r="B410" s="327">
        <v>39538</v>
      </c>
      <c r="C410" s="75">
        <v>46.918458721827243</v>
      </c>
      <c r="D410" s="75">
        <v>5.0689297947463272</v>
      </c>
      <c r="E410" s="75">
        <v>51.98738851657356</v>
      </c>
    </row>
    <row r="411" spans="1:5">
      <c r="A411" s="17" t="s">
        <v>705</v>
      </c>
      <c r="B411" s="327">
        <v>39629</v>
      </c>
      <c r="C411" s="75">
        <v>47.184046491476309</v>
      </c>
      <c r="D411" s="75">
        <v>5.2513256036930382</v>
      </c>
      <c r="E411" s="75">
        <v>52.435372095169349</v>
      </c>
    </row>
    <row r="412" spans="1:5">
      <c r="A412" s="17" t="s">
        <v>705</v>
      </c>
      <c r="B412" s="327">
        <v>39721</v>
      </c>
      <c r="C412" s="75">
        <v>48.076672009357132</v>
      </c>
      <c r="D412" s="75">
        <v>5.2994458947871177</v>
      </c>
      <c r="E412" s="75">
        <v>53.376117904144252</v>
      </c>
    </row>
    <row r="413" spans="1:5">
      <c r="A413" s="17" t="s">
        <v>705</v>
      </c>
      <c r="B413" s="327">
        <v>39813</v>
      </c>
      <c r="C413" s="75">
        <v>49.280314976367407</v>
      </c>
      <c r="D413" s="75">
        <v>6.6220578558319341</v>
      </c>
      <c r="E413" s="75">
        <v>55.90237283219934</v>
      </c>
    </row>
    <row r="414" spans="1:5">
      <c r="A414" s="17" t="s">
        <v>705</v>
      </c>
      <c r="B414" s="327">
        <v>39903</v>
      </c>
      <c r="C414" s="75">
        <v>48.934365685651308</v>
      </c>
      <c r="D414" s="75">
        <v>7.4755924651851569</v>
      </c>
      <c r="E414" s="75">
        <v>56.409958150836466</v>
      </c>
    </row>
    <row r="415" spans="1:5">
      <c r="A415" s="17" t="s">
        <v>705</v>
      </c>
      <c r="B415" s="327">
        <v>39994</v>
      </c>
      <c r="C415" s="75">
        <v>49.640793450189939</v>
      </c>
      <c r="D415" s="75">
        <v>7.4538423150115394</v>
      </c>
      <c r="E415" s="75">
        <v>57.094635765201481</v>
      </c>
    </row>
    <row r="416" spans="1:5">
      <c r="A416" s="17" t="s">
        <v>705</v>
      </c>
      <c r="B416" s="327">
        <v>40086</v>
      </c>
      <c r="C416" s="75">
        <v>49.669918364476629</v>
      </c>
      <c r="D416" s="75">
        <v>7.5998706284352284</v>
      </c>
      <c r="E416" s="75">
        <v>57.269788992911863</v>
      </c>
    </row>
    <row r="417" spans="1:5">
      <c r="A417" s="17" t="s">
        <v>705</v>
      </c>
      <c r="B417" s="327">
        <v>40178</v>
      </c>
      <c r="C417" s="75">
        <v>48.447072223512123</v>
      </c>
      <c r="D417" s="75">
        <v>7.6195401061558083</v>
      </c>
      <c r="E417" s="75">
        <v>56.066612329667933</v>
      </c>
    </row>
    <row r="418" spans="1:5">
      <c r="A418" s="17" t="s">
        <v>705</v>
      </c>
      <c r="B418" s="327">
        <v>40268</v>
      </c>
      <c r="C418" s="75">
        <v>48.661862742013533</v>
      </c>
      <c r="D418" s="75">
        <v>8.8997325465168746</v>
      </c>
      <c r="E418" s="75">
        <v>57.561595288530398</v>
      </c>
    </row>
    <row r="419" spans="1:5">
      <c r="A419" s="17" t="s">
        <v>705</v>
      </c>
      <c r="B419" s="327">
        <v>40359</v>
      </c>
      <c r="C419" s="75">
        <v>48.551321579136093</v>
      </c>
      <c r="D419" s="75">
        <v>8.086064196623747</v>
      </c>
      <c r="E419" s="75">
        <v>56.637385775759832</v>
      </c>
    </row>
    <row r="420" spans="1:5">
      <c r="A420" s="17" t="s">
        <v>705</v>
      </c>
      <c r="B420" s="327">
        <v>40451</v>
      </c>
      <c r="C420" s="75">
        <v>50.225167896319348</v>
      </c>
      <c r="D420" s="75">
        <v>7.3443688446515489</v>
      </c>
      <c r="E420" s="75">
        <v>57.569536740970896</v>
      </c>
    </row>
    <row r="421" spans="1:5">
      <c r="A421" s="17" t="s">
        <v>705</v>
      </c>
      <c r="B421" s="327">
        <v>40543</v>
      </c>
      <c r="C421" s="75">
        <v>49.77140533228873</v>
      </c>
      <c r="D421" s="75">
        <v>4.9543323742938341</v>
      </c>
      <c r="E421" s="75">
        <v>54.725737706582557</v>
      </c>
    </row>
    <row r="422" spans="1:5">
      <c r="A422" s="17" t="s">
        <v>705</v>
      </c>
      <c r="B422" s="327">
        <v>40633</v>
      </c>
      <c r="C422" s="75">
        <v>50.027749933544243</v>
      </c>
      <c r="D422" s="75">
        <v>5.1591407891598422</v>
      </c>
      <c r="E422" s="75">
        <v>55.186890722704078</v>
      </c>
    </row>
    <row r="423" spans="1:5">
      <c r="A423" s="17" t="s">
        <v>705</v>
      </c>
      <c r="B423" s="327">
        <v>40724</v>
      </c>
      <c r="C423" s="75">
        <v>49.92053691092157</v>
      </c>
      <c r="D423" s="75">
        <v>5.8297402600812909</v>
      </c>
      <c r="E423" s="75">
        <v>55.750277171002857</v>
      </c>
    </row>
    <row r="424" spans="1:5">
      <c r="A424" s="17" t="s">
        <v>705</v>
      </c>
      <c r="B424" s="327">
        <v>40816</v>
      </c>
      <c r="C424" s="75">
        <v>51.869068384775339</v>
      </c>
      <c r="D424" s="75">
        <v>4.3146996255826071</v>
      </c>
      <c r="E424" s="75">
        <v>56.183768010357937</v>
      </c>
    </row>
    <row r="425" spans="1:5">
      <c r="A425" s="17" t="s">
        <v>705</v>
      </c>
      <c r="B425" s="327">
        <v>40908</v>
      </c>
      <c r="C425" s="75">
        <v>50.525843254402261</v>
      </c>
      <c r="D425" s="75">
        <v>3.728831377984696</v>
      </c>
      <c r="E425" s="75">
        <v>54.254674632386958</v>
      </c>
    </row>
    <row r="426" spans="1:5">
      <c r="A426" s="17" t="s">
        <v>705</v>
      </c>
      <c r="B426" s="327">
        <v>40999</v>
      </c>
      <c r="C426" s="75">
        <v>36.601213017065533</v>
      </c>
      <c r="D426" s="75">
        <v>4.8368456805169666</v>
      </c>
      <c r="E426" s="75">
        <v>41.438058697582491</v>
      </c>
    </row>
    <row r="427" spans="1:5">
      <c r="A427" s="17" t="s">
        <v>705</v>
      </c>
      <c r="B427" s="327">
        <v>41090</v>
      </c>
      <c r="C427" s="75">
        <v>36.23612270914326</v>
      </c>
      <c r="D427" s="75">
        <v>4.8948856044222966</v>
      </c>
      <c r="E427" s="75">
        <v>41.131008313565559</v>
      </c>
    </row>
    <row r="428" spans="1:5">
      <c r="A428" s="17" t="s">
        <v>705</v>
      </c>
      <c r="B428" s="327">
        <v>41182</v>
      </c>
      <c r="C428" s="75">
        <v>37.490345341865698</v>
      </c>
      <c r="D428" s="75">
        <v>6.7084310168926518</v>
      </c>
      <c r="E428" s="75">
        <v>44.198776358758352</v>
      </c>
    </row>
    <row r="429" spans="1:5">
      <c r="A429" s="17" t="s">
        <v>705</v>
      </c>
      <c r="B429" s="327">
        <v>41274</v>
      </c>
      <c r="C429" s="75">
        <v>35.72098568432655</v>
      </c>
      <c r="D429" s="75">
        <v>6.367376056906604</v>
      </c>
      <c r="E429" s="75">
        <v>42.088361741233157</v>
      </c>
    </row>
    <row r="430" spans="1:5">
      <c r="A430" s="17" t="s">
        <v>705</v>
      </c>
      <c r="B430" s="327">
        <v>41364</v>
      </c>
      <c r="C430" s="75">
        <v>37.659640356566499</v>
      </c>
      <c r="D430" s="75">
        <v>6.5115756993831626</v>
      </c>
      <c r="E430" s="75">
        <v>44.171216055949657</v>
      </c>
    </row>
    <row r="431" spans="1:5">
      <c r="A431" s="17" t="s">
        <v>705</v>
      </c>
      <c r="B431" s="327">
        <v>41455</v>
      </c>
      <c r="C431" s="75">
        <v>37.960313958460667</v>
      </c>
      <c r="D431" s="75">
        <v>6.4205960867226244</v>
      </c>
      <c r="E431" s="75">
        <v>44.380910045183292</v>
      </c>
    </row>
    <row r="432" spans="1:5">
      <c r="A432" s="17" t="s">
        <v>705</v>
      </c>
      <c r="B432" s="327">
        <v>41547</v>
      </c>
      <c r="C432" s="75">
        <v>39.059279241672087</v>
      </c>
      <c r="D432" s="75">
        <v>5.8948205015023092</v>
      </c>
      <c r="E432" s="75">
        <v>44.954099743174403</v>
      </c>
    </row>
    <row r="433" spans="1:5">
      <c r="A433" s="17" t="s">
        <v>705</v>
      </c>
      <c r="B433" s="327">
        <v>41639</v>
      </c>
      <c r="C433" s="75">
        <v>37.285617013936587</v>
      </c>
      <c r="D433" s="75">
        <v>6.4118671579566744</v>
      </c>
      <c r="E433" s="75">
        <v>43.697484171893258</v>
      </c>
    </row>
    <row r="434" spans="1:5">
      <c r="A434" s="17" t="s">
        <v>705</v>
      </c>
      <c r="B434" s="327">
        <v>41729</v>
      </c>
      <c r="C434" s="75">
        <v>39.02167394511725</v>
      </c>
      <c r="D434" s="75">
        <v>7.6066910722294656</v>
      </c>
      <c r="E434" s="75">
        <v>46.628365017346717</v>
      </c>
    </row>
    <row r="435" spans="1:5">
      <c r="A435" s="17" t="s">
        <v>705</v>
      </c>
      <c r="B435" s="327">
        <v>41820</v>
      </c>
      <c r="C435" s="75">
        <v>38.909125277420323</v>
      </c>
      <c r="D435" s="75">
        <v>6.564180113323256</v>
      </c>
      <c r="E435" s="75">
        <v>45.473305390743569</v>
      </c>
    </row>
    <row r="436" spans="1:5">
      <c r="A436" s="17" t="s">
        <v>705</v>
      </c>
      <c r="B436" s="327">
        <v>41912</v>
      </c>
      <c r="C436" s="75">
        <v>40.47733314225556</v>
      </c>
      <c r="D436" s="75">
        <v>6.2464033525614884</v>
      </c>
      <c r="E436" s="75">
        <v>46.723736494817047</v>
      </c>
    </row>
    <row r="437" spans="1:5">
      <c r="A437" s="17" t="s">
        <v>705</v>
      </c>
      <c r="B437" s="327">
        <v>42004</v>
      </c>
      <c r="C437" s="75">
        <v>39.5929622269147</v>
      </c>
      <c r="D437" s="75">
        <v>4.9231895142270314</v>
      </c>
      <c r="E437" s="75">
        <v>44.516151741141726</v>
      </c>
    </row>
    <row r="438" spans="1:5">
      <c r="A438" s="17" t="s">
        <v>705</v>
      </c>
      <c r="B438" s="327">
        <v>42094</v>
      </c>
      <c r="C438" s="75">
        <v>41.697766976629048</v>
      </c>
      <c r="D438" s="75">
        <v>6.4045081020277443</v>
      </c>
      <c r="E438" s="75">
        <v>48.102275078656788</v>
      </c>
    </row>
    <row r="439" spans="1:5">
      <c r="A439" s="17" t="s">
        <v>705</v>
      </c>
      <c r="B439" s="327">
        <v>42185</v>
      </c>
      <c r="C439" s="75">
        <v>41.290338335198307</v>
      </c>
      <c r="D439" s="75">
        <v>5.8833814347106133</v>
      </c>
      <c r="E439" s="75">
        <v>47.173719769908928</v>
      </c>
    </row>
    <row r="440" spans="1:5">
      <c r="A440" s="17" t="s">
        <v>705</v>
      </c>
      <c r="B440" s="327">
        <v>42277</v>
      </c>
      <c r="C440" s="75">
        <v>43.896486407318868</v>
      </c>
      <c r="D440" s="75">
        <v>5.3355047640167461</v>
      </c>
      <c r="E440" s="75">
        <v>49.231991171335622</v>
      </c>
    </row>
    <row r="441" spans="1:5">
      <c r="A441" s="17" t="s">
        <v>705</v>
      </c>
      <c r="B441" s="327">
        <v>42369</v>
      </c>
      <c r="C441" s="75">
        <v>41.593430589164917</v>
      </c>
      <c r="D441" s="75">
        <v>5.0402678548193949</v>
      </c>
      <c r="E441" s="75">
        <v>46.633698443984322</v>
      </c>
    </row>
    <row r="442" spans="1:5">
      <c r="A442" s="17" t="s">
        <v>705</v>
      </c>
      <c r="B442" s="327">
        <v>42460</v>
      </c>
      <c r="C442" s="75">
        <v>44.463090205227843</v>
      </c>
      <c r="D442" s="75">
        <v>5.3584955962558176</v>
      </c>
      <c r="E442" s="75">
        <v>49.82158580148365</v>
      </c>
    </row>
    <row r="443" spans="1:5">
      <c r="A443" s="17" t="s">
        <v>705</v>
      </c>
      <c r="B443" s="327">
        <v>42551</v>
      </c>
      <c r="C443" s="75">
        <v>44.461931914367192</v>
      </c>
      <c r="D443" s="75">
        <v>5.9329261257078327</v>
      </c>
      <c r="E443" s="75">
        <v>50.394858040075022</v>
      </c>
    </row>
    <row r="444" spans="1:5">
      <c r="A444" s="17" t="s">
        <v>705</v>
      </c>
      <c r="B444" s="327">
        <v>42643</v>
      </c>
      <c r="C444" s="75">
        <v>46.52830435033264</v>
      </c>
      <c r="D444" s="75">
        <v>5.7258751882957979</v>
      </c>
      <c r="E444" s="75">
        <v>52.254179538628428</v>
      </c>
    </row>
    <row r="445" spans="1:5">
      <c r="A445" s="17" t="s">
        <v>705</v>
      </c>
      <c r="B445" s="327">
        <v>42735</v>
      </c>
      <c r="C445" s="75">
        <v>43.968326532627991</v>
      </c>
      <c r="D445" s="75">
        <v>5.4230278738932851</v>
      </c>
      <c r="E445" s="75">
        <v>49.391354406521273</v>
      </c>
    </row>
    <row r="446" spans="1:5">
      <c r="A446" s="17" t="s">
        <v>705</v>
      </c>
      <c r="B446" s="327">
        <v>42825</v>
      </c>
      <c r="C446" s="75">
        <v>46.774552400876601</v>
      </c>
      <c r="D446" s="75">
        <v>5.3213934479947129</v>
      </c>
      <c r="E446" s="75">
        <v>52.095945848871317</v>
      </c>
    </row>
    <row r="447" spans="1:5">
      <c r="A447" s="17" t="s">
        <v>705</v>
      </c>
      <c r="B447" s="327">
        <v>42916</v>
      </c>
      <c r="C447" s="75">
        <v>46.280153698160042</v>
      </c>
      <c r="D447" s="75">
        <v>5.1080173142881282</v>
      </c>
      <c r="E447" s="75">
        <v>51.388171012448169</v>
      </c>
    </row>
    <row r="448" spans="1:5">
      <c r="A448" s="17" t="s">
        <v>705</v>
      </c>
      <c r="B448" s="327">
        <v>43008</v>
      </c>
      <c r="C448" s="75">
        <v>47.656542147243293</v>
      </c>
      <c r="D448" s="75">
        <v>5.6561272977999142</v>
      </c>
      <c r="E448" s="75">
        <v>53.312669445043198</v>
      </c>
    </row>
    <row r="449" spans="1:5">
      <c r="A449" s="17" t="s">
        <v>705</v>
      </c>
      <c r="B449" s="327">
        <v>43100</v>
      </c>
      <c r="C449" s="75">
        <v>45.03338695121856</v>
      </c>
      <c r="D449" s="75">
        <v>5.2454161866044204</v>
      </c>
      <c r="E449" s="75">
        <v>50.278803137822983</v>
      </c>
    </row>
    <row r="450" spans="1:5">
      <c r="A450" s="17" t="s">
        <v>705</v>
      </c>
      <c r="B450" s="327">
        <v>43190</v>
      </c>
      <c r="C450" s="75">
        <v>47.346480426625632</v>
      </c>
      <c r="D450" s="75">
        <v>5.7662666124162554</v>
      </c>
      <c r="E450" s="75">
        <v>53.112747039041878</v>
      </c>
    </row>
    <row r="451" spans="1:5">
      <c r="A451" s="17" t="s">
        <v>705</v>
      </c>
      <c r="B451" s="327">
        <v>43281</v>
      </c>
      <c r="C451" s="75">
        <v>46.958028886499939</v>
      </c>
      <c r="D451" s="75">
        <v>5.6345456663581066</v>
      </c>
      <c r="E451" s="75">
        <v>52.592574552858053</v>
      </c>
    </row>
    <row r="452" spans="1:5">
      <c r="A452" s="17" t="s">
        <v>705</v>
      </c>
      <c r="B452" s="327">
        <v>43373</v>
      </c>
      <c r="C452" s="75">
        <v>48.682707145683978</v>
      </c>
      <c r="D452" s="75">
        <v>5.6152361054774156</v>
      </c>
      <c r="E452" s="75">
        <v>54.297943251161392</v>
      </c>
    </row>
    <row r="453" spans="1:5">
      <c r="A453" s="17" t="s">
        <v>705</v>
      </c>
      <c r="B453" s="327">
        <v>43465</v>
      </c>
      <c r="C453" s="75">
        <v>47.076881195221659</v>
      </c>
      <c r="D453" s="75">
        <v>5.9141481469050126</v>
      </c>
      <c r="E453" s="75">
        <v>52.991029342126673</v>
      </c>
    </row>
    <row r="454" spans="1:5">
      <c r="A454" s="17" t="s">
        <v>705</v>
      </c>
      <c r="B454" s="327">
        <v>43555</v>
      </c>
      <c r="C454" s="75">
        <v>49.406928026778431</v>
      </c>
      <c r="D454" s="75">
        <v>6.5243340563059657</v>
      </c>
      <c r="E454" s="75">
        <v>55.931262083084398</v>
      </c>
    </row>
    <row r="455" spans="1:5">
      <c r="A455" s="17" t="s">
        <v>705</v>
      </c>
      <c r="B455" s="327">
        <v>43646</v>
      </c>
      <c r="C455" s="75">
        <v>49.318479368008987</v>
      </c>
      <c r="D455" s="75">
        <v>5.4863916088210836</v>
      </c>
      <c r="E455" s="75">
        <v>54.804870976830067</v>
      </c>
    </row>
    <row r="456" spans="1:5">
      <c r="A456" s="17" t="s">
        <v>705</v>
      </c>
      <c r="B456" s="327">
        <v>43738</v>
      </c>
      <c r="C456" s="75">
        <v>51.216911764905653</v>
      </c>
      <c r="D456" s="75">
        <v>5.8374124470086617</v>
      </c>
      <c r="E456" s="75">
        <v>57.054324211914313</v>
      </c>
    </row>
    <row r="457" spans="1:5">
      <c r="A457" s="17" t="s">
        <v>705</v>
      </c>
      <c r="B457" s="327">
        <v>43830</v>
      </c>
      <c r="C457" s="75">
        <v>49.117819783554943</v>
      </c>
      <c r="D457" s="75">
        <v>5.2975344140660203</v>
      </c>
      <c r="E457" s="75">
        <v>54.415354197620957</v>
      </c>
    </row>
    <row r="458" spans="1:5">
      <c r="A458" s="17" t="s">
        <v>705</v>
      </c>
      <c r="B458" s="327">
        <v>43921</v>
      </c>
      <c r="C458" s="75">
        <v>53.585771928412647</v>
      </c>
      <c r="D458" s="75">
        <v>6.1720941270973171</v>
      </c>
      <c r="E458" s="75">
        <v>59.757866055509972</v>
      </c>
    </row>
    <row r="459" spans="1:5">
      <c r="A459" s="17" t="s">
        <v>705</v>
      </c>
      <c r="B459" s="327">
        <v>44012</v>
      </c>
      <c r="C459" s="75">
        <v>65.318798570134192</v>
      </c>
      <c r="D459" s="75">
        <v>7.4962942568006063</v>
      </c>
      <c r="E459" s="75">
        <v>72.815092826934801</v>
      </c>
    </row>
    <row r="460" spans="1:5">
      <c r="A460" s="17" t="s">
        <v>705</v>
      </c>
      <c r="B460" s="327">
        <v>44104</v>
      </c>
      <c r="C460" s="75">
        <v>57.382740800864617</v>
      </c>
      <c r="D460" s="75">
        <v>6.4938491233423878</v>
      </c>
      <c r="E460" s="75">
        <v>63.876589924207011</v>
      </c>
    </row>
    <row r="461" spans="1:5">
      <c r="A461" s="17" t="s">
        <v>705</v>
      </c>
      <c r="B461" s="327">
        <v>44196</v>
      </c>
      <c r="C461" s="75">
        <v>51.990119799109223</v>
      </c>
      <c r="D461" s="75">
        <v>6.6599435515095617</v>
      </c>
      <c r="E461" s="75">
        <v>58.65006335061878</v>
      </c>
    </row>
    <row r="462" spans="1:5">
      <c r="A462" s="17" t="s">
        <v>705</v>
      </c>
      <c r="B462" s="327">
        <v>44286</v>
      </c>
      <c r="C462" s="75">
        <v>52.880629061540773</v>
      </c>
      <c r="D462" s="75">
        <v>7.806742297657542</v>
      </c>
      <c r="E462" s="75">
        <v>60.687371359198323</v>
      </c>
    </row>
    <row r="463" spans="1:5">
      <c r="A463" s="17" t="s">
        <v>705</v>
      </c>
      <c r="B463" s="327">
        <v>44377</v>
      </c>
      <c r="C463" s="75">
        <v>51.784011503774899</v>
      </c>
      <c r="D463" s="75">
        <v>7.371061080022475</v>
      </c>
      <c r="E463" s="75">
        <v>59.155072583797377</v>
      </c>
    </row>
    <row r="464" spans="1:5">
      <c r="A464" s="17" t="s">
        <v>705</v>
      </c>
      <c r="B464" s="327">
        <v>44469</v>
      </c>
      <c r="C464" s="75">
        <v>50.6571141016544</v>
      </c>
      <c r="D464" s="75">
        <v>6.9391192662823089</v>
      </c>
      <c r="E464" s="75">
        <v>57.596233367936712</v>
      </c>
    </row>
    <row r="465" spans="1:5">
      <c r="A465" s="17" t="s">
        <v>705</v>
      </c>
      <c r="B465" s="327">
        <v>44561</v>
      </c>
      <c r="C465" s="75">
        <v>46.342509396578933</v>
      </c>
      <c r="D465" s="75">
        <v>6.8701007348811167</v>
      </c>
      <c r="E465" s="75">
        <v>53.212610131460039</v>
      </c>
    </row>
    <row r="466" spans="1:5">
      <c r="A466" s="17" t="s">
        <v>705</v>
      </c>
      <c r="B466" s="327">
        <v>44651</v>
      </c>
      <c r="C466" s="75">
        <v>47.885748589250497</v>
      </c>
      <c r="D466" s="75">
        <v>6.9085725157004809</v>
      </c>
      <c r="E466" s="75">
        <v>54.794321104950981</v>
      </c>
    </row>
    <row r="467" spans="1:5">
      <c r="A467" s="17" t="s">
        <v>705</v>
      </c>
      <c r="B467" s="327">
        <v>44742</v>
      </c>
      <c r="C467" s="75">
        <v>46.581022360023098</v>
      </c>
      <c r="D467" s="75">
        <v>5.0987235140877516</v>
      </c>
      <c r="E467" s="75">
        <v>51.67974587411085</v>
      </c>
    </row>
    <row r="468" spans="1:5">
      <c r="A468" s="17" t="s">
        <v>705</v>
      </c>
      <c r="B468" s="327">
        <v>44834</v>
      </c>
      <c r="C468" s="75">
        <v>47.52434473391947</v>
      </c>
      <c r="D468" s="75">
        <v>4.4128472207447524</v>
      </c>
      <c r="E468" s="75">
        <v>51.937191954664222</v>
      </c>
    </row>
    <row r="469" spans="1:5">
      <c r="A469" s="17" t="s">
        <v>705</v>
      </c>
      <c r="B469" s="327">
        <v>44926</v>
      </c>
      <c r="C469" s="75">
        <v>45.333643922539423</v>
      </c>
      <c r="D469" s="75">
        <v>4.1542373581332743</v>
      </c>
      <c r="E469" s="75">
        <v>49.487881280672703</v>
      </c>
    </row>
    <row r="470" spans="1:5">
      <c r="A470" s="17" t="s">
        <v>705</v>
      </c>
      <c r="B470" s="327">
        <v>45016</v>
      </c>
      <c r="C470" s="75">
        <v>48.578892493455037</v>
      </c>
      <c r="D470" s="75">
        <v>5.0564916448380224</v>
      </c>
      <c r="E470" s="75">
        <v>53.635384138293063</v>
      </c>
    </row>
    <row r="471" spans="1:5">
      <c r="A471" s="17" t="s">
        <v>705</v>
      </c>
      <c r="B471" s="327">
        <v>45107</v>
      </c>
      <c r="C471" s="75">
        <v>51.693776737816727</v>
      </c>
      <c r="D471" s="75">
        <v>4.8907919363956553</v>
      </c>
      <c r="E471" s="75">
        <v>56.584568674212392</v>
      </c>
    </row>
    <row r="472" spans="1:5">
      <c r="A472" s="17" t="s">
        <v>705</v>
      </c>
      <c r="B472" s="327">
        <v>45199</v>
      </c>
      <c r="C472" s="75">
        <v>52.727273510651948</v>
      </c>
      <c r="D472" s="75">
        <v>5.5390429419546114</v>
      </c>
      <c r="E472" s="75">
        <v>58.266316452606567</v>
      </c>
    </row>
    <row r="473" spans="1:5">
      <c r="A473" s="17" t="s">
        <v>705</v>
      </c>
      <c r="B473" s="327">
        <v>45291</v>
      </c>
      <c r="C473" s="75">
        <v>49.807830090192667</v>
      </c>
      <c r="D473" s="75">
        <v>4.9407861217167142</v>
      </c>
      <c r="E473" s="75">
        <v>54.748616211909393</v>
      </c>
    </row>
    <row r="474" spans="1:5">
      <c r="A474" s="17" t="s">
        <v>705</v>
      </c>
      <c r="B474" s="327">
        <v>45382</v>
      </c>
      <c r="C474" s="75">
        <v>53.438958927793863</v>
      </c>
      <c r="D474" s="75">
        <v>4.5993692595074016</v>
      </c>
      <c r="E474" s="75">
        <v>58.038328187301268</v>
      </c>
    </row>
    <row r="475" spans="1:5">
      <c r="A475" s="17" t="s">
        <v>705</v>
      </c>
      <c r="B475" s="327">
        <v>45473</v>
      </c>
      <c r="C475" s="75">
        <v>54.770131276856127</v>
      </c>
      <c r="D475" s="75">
        <v>4.8287589023852799</v>
      </c>
      <c r="E475" s="75">
        <v>59.598890179241408</v>
      </c>
    </row>
    <row r="476" spans="1:5">
      <c r="A476" s="17" t="s">
        <v>705</v>
      </c>
      <c r="B476" s="327">
        <v>45565</v>
      </c>
      <c r="C476" s="75">
        <v>55.898149977042301</v>
      </c>
      <c r="D476" s="75">
        <v>5.2065291863585248</v>
      </c>
      <c r="E476" s="75">
        <v>61.104679163400817</v>
      </c>
    </row>
    <row r="477" spans="1:5" ht="15.75" thickBot="1">
      <c r="A477" s="76" t="s">
        <v>705</v>
      </c>
      <c r="B477" s="329">
        <v>45657</v>
      </c>
      <c r="C477" s="77">
        <v>25.05482630408298</v>
      </c>
      <c r="D477" s="77">
        <v>4.4839256713348767</v>
      </c>
      <c r="E477" s="77">
        <v>29.53875197541786</v>
      </c>
    </row>
  </sheetData>
  <mergeCells count="1">
    <mergeCell ref="H26:T27"/>
  </mergeCell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90097-FB36-4361-9D36-E4C95AEAA30D}">
  <dimension ref="A2:X1530"/>
  <sheetViews>
    <sheetView showGridLines="0" topLeftCell="A12" zoomScale="115" zoomScaleNormal="115" workbookViewId="0">
      <selection activeCell="I3" sqref="I3"/>
    </sheetView>
  </sheetViews>
  <sheetFormatPr defaultRowHeight="15"/>
  <cols>
    <col min="1" max="1" width="9.140625" style="3"/>
    <col min="2" max="2" width="13" style="3" customWidth="1"/>
    <col min="3" max="3" width="17.140625" style="3" customWidth="1"/>
    <col min="4" max="4" width="16.28515625" style="3" customWidth="1"/>
    <col min="5" max="5" width="17.42578125" style="3" customWidth="1"/>
    <col min="6" max="7" width="9.140625" style="168"/>
    <col min="8" max="15" width="9.140625" style="3"/>
    <col min="16" max="24" width="9.140625" style="47"/>
  </cols>
  <sheetData>
    <row r="2" spans="1:5" s="18" customFormat="1">
      <c r="A2" s="81" t="s">
        <v>1022</v>
      </c>
      <c r="B2" s="56"/>
      <c r="C2" s="56"/>
      <c r="D2" s="56"/>
      <c r="E2" s="56"/>
    </row>
    <row r="3" spans="1:5" s="18" customFormat="1" thickBot="1">
      <c r="A3" s="66"/>
      <c r="B3" s="66"/>
      <c r="C3" s="66"/>
      <c r="D3" s="66"/>
      <c r="E3" s="66"/>
    </row>
    <row r="4" spans="1:5" ht="63.75" customHeight="1" thickBot="1">
      <c r="A4" s="95" t="s">
        <v>44</v>
      </c>
      <c r="B4" s="95" t="s">
        <v>695</v>
      </c>
      <c r="C4" s="95" t="s">
        <v>849</v>
      </c>
      <c r="D4" s="95" t="s">
        <v>850</v>
      </c>
      <c r="E4" s="95" t="s">
        <v>706</v>
      </c>
    </row>
    <row r="5" spans="1:5">
      <c r="A5" s="3">
        <v>2019</v>
      </c>
      <c r="B5" s="331">
        <v>43801</v>
      </c>
      <c r="C5" s="69">
        <v>317.5</v>
      </c>
      <c r="D5" s="69">
        <v>182</v>
      </c>
      <c r="E5" s="69">
        <f t="shared" ref="E5:E68" si="0">$D5+C5</f>
        <v>499.5</v>
      </c>
    </row>
    <row r="6" spans="1:5">
      <c r="A6" s="3">
        <v>2019</v>
      </c>
      <c r="B6" s="331">
        <v>43802</v>
      </c>
      <c r="C6" s="69">
        <v>328</v>
      </c>
      <c r="D6" s="69">
        <v>171.70000000000002</v>
      </c>
      <c r="E6" s="69">
        <f t="shared" si="0"/>
        <v>499.70000000000005</v>
      </c>
    </row>
    <row r="7" spans="1:5">
      <c r="A7" s="3">
        <v>2019</v>
      </c>
      <c r="B7" s="331">
        <v>43803</v>
      </c>
      <c r="C7" s="69">
        <v>316.5</v>
      </c>
      <c r="D7" s="69">
        <v>177.5</v>
      </c>
      <c r="E7" s="69">
        <f t="shared" si="0"/>
        <v>494</v>
      </c>
    </row>
    <row r="8" spans="1:5">
      <c r="A8" s="3">
        <v>2019</v>
      </c>
      <c r="B8" s="331">
        <v>43804</v>
      </c>
      <c r="C8" s="69">
        <v>310.5</v>
      </c>
      <c r="D8" s="69">
        <v>181.1</v>
      </c>
      <c r="E8" s="69">
        <f t="shared" si="0"/>
        <v>491.6</v>
      </c>
    </row>
    <row r="9" spans="1:5">
      <c r="A9" s="3">
        <v>2019</v>
      </c>
      <c r="B9" s="331">
        <v>43805</v>
      </c>
      <c r="C9" s="69">
        <v>301.5</v>
      </c>
      <c r="D9" s="69">
        <v>183.8</v>
      </c>
      <c r="E9" s="69">
        <f t="shared" si="0"/>
        <v>485.3</v>
      </c>
    </row>
    <row r="10" spans="1:5">
      <c r="A10" s="3">
        <v>2019</v>
      </c>
      <c r="B10" s="331">
        <v>43808</v>
      </c>
      <c r="C10" s="69">
        <v>298.5</v>
      </c>
      <c r="D10" s="69">
        <v>182</v>
      </c>
      <c r="E10" s="69">
        <f t="shared" si="0"/>
        <v>480.5</v>
      </c>
    </row>
    <row r="11" spans="1:5">
      <c r="A11" s="3">
        <v>2019</v>
      </c>
      <c r="B11" s="331">
        <v>43809</v>
      </c>
      <c r="C11" s="69">
        <v>294.5</v>
      </c>
      <c r="D11" s="69">
        <v>184.20000000000002</v>
      </c>
      <c r="E11" s="69">
        <f t="shared" si="0"/>
        <v>478.70000000000005</v>
      </c>
    </row>
    <row r="12" spans="1:5">
      <c r="A12" s="3">
        <v>2019</v>
      </c>
      <c r="B12" s="331">
        <v>43810</v>
      </c>
      <c r="C12" s="69">
        <v>297</v>
      </c>
      <c r="D12" s="69">
        <v>179.29999999999998</v>
      </c>
      <c r="E12" s="69">
        <f t="shared" si="0"/>
        <v>476.29999999999995</v>
      </c>
    </row>
    <row r="13" spans="1:5">
      <c r="A13" s="3">
        <v>2019</v>
      </c>
      <c r="B13" s="331">
        <v>43811</v>
      </c>
      <c r="C13" s="69">
        <v>284</v>
      </c>
      <c r="D13" s="69">
        <v>189.3</v>
      </c>
      <c r="E13" s="69">
        <f t="shared" si="0"/>
        <v>473.3</v>
      </c>
    </row>
    <row r="14" spans="1:5">
      <c r="A14" s="3">
        <v>2019</v>
      </c>
      <c r="B14" s="331">
        <v>43812</v>
      </c>
      <c r="C14" s="69">
        <v>289.5</v>
      </c>
      <c r="D14" s="69">
        <v>182.29999999999998</v>
      </c>
      <c r="E14" s="69">
        <f t="shared" si="0"/>
        <v>471.79999999999995</v>
      </c>
    </row>
    <row r="15" spans="1:5">
      <c r="A15" s="3">
        <v>2019</v>
      </c>
      <c r="B15" s="331">
        <v>43815</v>
      </c>
      <c r="C15" s="69">
        <v>279.5</v>
      </c>
      <c r="D15" s="69">
        <v>187.20000000000002</v>
      </c>
      <c r="E15" s="69">
        <f t="shared" si="0"/>
        <v>466.70000000000005</v>
      </c>
    </row>
    <row r="16" spans="1:5">
      <c r="A16" s="3">
        <v>2019</v>
      </c>
      <c r="B16" s="331">
        <v>43816</v>
      </c>
      <c r="C16" s="69">
        <v>274</v>
      </c>
      <c r="D16" s="69">
        <v>188.1</v>
      </c>
      <c r="E16" s="69">
        <f t="shared" si="0"/>
        <v>462.1</v>
      </c>
    </row>
    <row r="17" spans="1:8">
      <c r="A17" s="3">
        <v>2019</v>
      </c>
      <c r="B17" s="331">
        <v>43817</v>
      </c>
      <c r="C17" s="69">
        <v>268.5</v>
      </c>
      <c r="D17" s="69">
        <v>191.79999999999998</v>
      </c>
      <c r="E17" s="69">
        <f t="shared" si="0"/>
        <v>460.29999999999995</v>
      </c>
    </row>
    <row r="18" spans="1:8">
      <c r="A18" s="3">
        <v>2019</v>
      </c>
      <c r="B18" s="331">
        <v>43818</v>
      </c>
      <c r="C18" s="69">
        <v>268.5</v>
      </c>
      <c r="D18" s="69">
        <v>192.1</v>
      </c>
      <c r="E18" s="69">
        <f t="shared" si="0"/>
        <v>460.6</v>
      </c>
    </row>
    <row r="19" spans="1:8">
      <c r="A19" s="3">
        <v>2019</v>
      </c>
      <c r="B19" s="331">
        <v>43819</v>
      </c>
      <c r="C19" s="69">
        <v>268.5</v>
      </c>
      <c r="D19" s="69">
        <v>191.79999999999998</v>
      </c>
      <c r="E19" s="69">
        <f t="shared" si="0"/>
        <v>460.29999999999995</v>
      </c>
    </row>
    <row r="20" spans="1:8">
      <c r="A20" s="3">
        <v>2019</v>
      </c>
      <c r="B20" s="331">
        <v>43822</v>
      </c>
      <c r="C20" s="69">
        <v>265.5</v>
      </c>
      <c r="D20" s="69">
        <v>193</v>
      </c>
      <c r="E20" s="69">
        <f t="shared" si="0"/>
        <v>458.5</v>
      </c>
    </row>
    <row r="21" spans="1:8">
      <c r="A21" s="3">
        <v>2019</v>
      </c>
      <c r="B21" s="331">
        <v>43823</v>
      </c>
      <c r="C21" s="69">
        <v>269.5</v>
      </c>
      <c r="D21" s="69">
        <v>190.1</v>
      </c>
      <c r="E21" s="69">
        <f t="shared" si="0"/>
        <v>459.6</v>
      </c>
    </row>
    <row r="22" spans="1:8">
      <c r="A22" s="3">
        <v>2019</v>
      </c>
      <c r="B22" s="331">
        <v>43825</v>
      </c>
      <c r="C22" s="69">
        <v>268.5</v>
      </c>
      <c r="D22" s="69">
        <v>189.5</v>
      </c>
      <c r="E22" s="69">
        <f t="shared" si="0"/>
        <v>458</v>
      </c>
    </row>
    <row r="23" spans="1:8">
      <c r="A23" s="3">
        <v>2019</v>
      </c>
      <c r="B23" s="331">
        <v>43826</v>
      </c>
      <c r="C23" s="69">
        <v>271</v>
      </c>
      <c r="D23" s="69">
        <v>187.7</v>
      </c>
      <c r="E23" s="69">
        <f t="shared" si="0"/>
        <v>458.7</v>
      </c>
    </row>
    <row r="24" spans="1:8">
      <c r="A24" s="3">
        <v>2019</v>
      </c>
      <c r="B24" s="331">
        <v>43829</v>
      </c>
      <c r="C24" s="69">
        <v>271</v>
      </c>
      <c r="D24" s="69">
        <v>188</v>
      </c>
      <c r="E24" s="69">
        <f t="shared" si="0"/>
        <v>459</v>
      </c>
    </row>
    <row r="25" spans="1:8">
      <c r="A25" s="3">
        <v>2019</v>
      </c>
      <c r="B25" s="331">
        <v>43830</v>
      </c>
      <c r="C25" s="69">
        <v>267.5</v>
      </c>
      <c r="D25" s="69">
        <v>191.9</v>
      </c>
      <c r="E25" s="69">
        <f t="shared" si="0"/>
        <v>459.4</v>
      </c>
    </row>
    <row r="26" spans="1:8">
      <c r="A26" s="3">
        <v>2020</v>
      </c>
      <c r="B26" s="331">
        <v>43832</v>
      </c>
      <c r="C26" s="69">
        <v>269</v>
      </c>
      <c r="D26" s="69">
        <v>187.79999999999998</v>
      </c>
      <c r="E26" s="69">
        <f t="shared" si="0"/>
        <v>456.79999999999995</v>
      </c>
    </row>
    <row r="27" spans="1:8">
      <c r="A27" s="3">
        <v>2020</v>
      </c>
      <c r="B27" s="331">
        <v>43833</v>
      </c>
      <c r="C27" s="69">
        <v>275.5</v>
      </c>
      <c r="D27" s="69">
        <v>178.9</v>
      </c>
      <c r="E27" s="69">
        <f t="shared" si="0"/>
        <v>454.4</v>
      </c>
    </row>
    <row r="28" spans="1:8">
      <c r="A28" s="3">
        <v>2020</v>
      </c>
      <c r="B28" s="331">
        <v>43836</v>
      </c>
      <c r="C28" s="69">
        <v>273.5</v>
      </c>
      <c r="D28" s="69">
        <v>181</v>
      </c>
      <c r="E28" s="69">
        <f t="shared" si="0"/>
        <v>454.5</v>
      </c>
    </row>
    <row r="29" spans="1:8">
      <c r="A29" s="3">
        <v>2020</v>
      </c>
      <c r="B29" s="331">
        <v>43837</v>
      </c>
      <c r="C29" s="69">
        <v>273</v>
      </c>
      <c r="D29" s="69">
        <v>181.9</v>
      </c>
      <c r="E29" s="69">
        <f t="shared" si="0"/>
        <v>454.9</v>
      </c>
    </row>
    <row r="30" spans="1:8">
      <c r="A30" s="3">
        <v>2020</v>
      </c>
      <c r="B30" s="331">
        <v>43838</v>
      </c>
      <c r="C30" s="69">
        <v>269</v>
      </c>
      <c r="D30" s="69">
        <v>187.5</v>
      </c>
      <c r="E30" s="69">
        <f t="shared" si="0"/>
        <v>456.5</v>
      </c>
      <c r="H30" s="375" t="s">
        <v>848</v>
      </c>
    </row>
    <row r="31" spans="1:8">
      <c r="A31" s="3">
        <v>2020</v>
      </c>
      <c r="B31" s="331">
        <v>43839</v>
      </c>
      <c r="C31" s="69">
        <v>270.5</v>
      </c>
      <c r="D31" s="69">
        <v>185.60000000000002</v>
      </c>
      <c r="E31" s="69">
        <f t="shared" si="0"/>
        <v>456.1</v>
      </c>
      <c r="H31" s="3" t="s">
        <v>707</v>
      </c>
    </row>
    <row r="32" spans="1:8">
      <c r="A32" s="3">
        <v>2020</v>
      </c>
      <c r="B32" s="331">
        <v>43840</v>
      </c>
      <c r="C32" s="69">
        <v>273</v>
      </c>
      <c r="D32" s="69">
        <v>182.1</v>
      </c>
      <c r="E32" s="69">
        <f t="shared" si="0"/>
        <v>455.1</v>
      </c>
    </row>
    <row r="33" spans="1:5">
      <c r="A33" s="3">
        <v>2020</v>
      </c>
      <c r="B33" s="331">
        <v>43843</v>
      </c>
      <c r="C33" s="69">
        <v>271.5</v>
      </c>
      <c r="D33" s="69">
        <v>184.7</v>
      </c>
      <c r="E33" s="69">
        <f t="shared" si="0"/>
        <v>456.2</v>
      </c>
    </row>
    <row r="34" spans="1:5">
      <c r="A34" s="3">
        <v>2020</v>
      </c>
      <c r="B34" s="331">
        <v>43844</v>
      </c>
      <c r="C34" s="69">
        <v>275</v>
      </c>
      <c r="D34" s="69">
        <v>181.20000000000002</v>
      </c>
      <c r="E34" s="69">
        <f t="shared" si="0"/>
        <v>456.20000000000005</v>
      </c>
    </row>
    <row r="35" spans="1:5">
      <c r="A35" s="3">
        <v>2020</v>
      </c>
      <c r="B35" s="331">
        <v>43845</v>
      </c>
      <c r="C35" s="69">
        <v>276.5</v>
      </c>
      <c r="D35" s="69">
        <v>178.4</v>
      </c>
      <c r="E35" s="69">
        <f t="shared" si="0"/>
        <v>454.9</v>
      </c>
    </row>
    <row r="36" spans="1:5">
      <c r="A36" s="3">
        <v>2020</v>
      </c>
      <c r="B36" s="331">
        <v>43846</v>
      </c>
      <c r="C36" s="69">
        <v>271</v>
      </c>
      <c r="D36" s="69">
        <v>180.8</v>
      </c>
      <c r="E36" s="69">
        <f t="shared" si="0"/>
        <v>451.8</v>
      </c>
    </row>
    <row r="37" spans="1:5">
      <c r="A37" s="3">
        <v>2020</v>
      </c>
      <c r="B37" s="331">
        <v>43847</v>
      </c>
      <c r="C37" s="69">
        <v>270.5</v>
      </c>
      <c r="D37" s="69">
        <v>182.20000000000002</v>
      </c>
      <c r="E37" s="69">
        <f t="shared" si="0"/>
        <v>452.70000000000005</v>
      </c>
    </row>
    <row r="38" spans="1:5">
      <c r="A38" s="3">
        <v>2020</v>
      </c>
      <c r="B38" s="331">
        <v>43851</v>
      </c>
      <c r="C38" s="69">
        <v>277</v>
      </c>
      <c r="D38" s="69">
        <v>177.5</v>
      </c>
      <c r="E38" s="69">
        <f t="shared" si="0"/>
        <v>454.5</v>
      </c>
    </row>
    <row r="39" spans="1:5">
      <c r="A39" s="3">
        <v>2020</v>
      </c>
      <c r="B39" s="331">
        <v>43852</v>
      </c>
      <c r="C39" s="69">
        <v>278</v>
      </c>
      <c r="D39" s="69">
        <v>177</v>
      </c>
      <c r="E39" s="69">
        <f t="shared" si="0"/>
        <v>455</v>
      </c>
    </row>
    <row r="40" spans="1:5">
      <c r="A40" s="3">
        <v>2020</v>
      </c>
      <c r="B40" s="331">
        <v>43853</v>
      </c>
      <c r="C40" s="69">
        <v>282.5</v>
      </c>
      <c r="D40" s="69">
        <v>173.3</v>
      </c>
      <c r="E40" s="69">
        <f t="shared" si="0"/>
        <v>455.8</v>
      </c>
    </row>
    <row r="41" spans="1:5">
      <c r="A41" s="3">
        <v>2020</v>
      </c>
      <c r="B41" s="331">
        <v>43854</v>
      </c>
      <c r="C41" s="69">
        <v>293</v>
      </c>
      <c r="D41" s="69">
        <v>168.5</v>
      </c>
      <c r="E41" s="69">
        <f t="shared" si="0"/>
        <v>461.5</v>
      </c>
    </row>
    <row r="42" spans="1:5">
      <c r="A42" s="3">
        <v>2020</v>
      </c>
      <c r="B42" s="331">
        <v>43857</v>
      </c>
      <c r="C42" s="69">
        <v>304</v>
      </c>
      <c r="D42" s="69">
        <v>160.9</v>
      </c>
      <c r="E42" s="69">
        <f t="shared" si="0"/>
        <v>464.9</v>
      </c>
    </row>
    <row r="43" spans="1:5">
      <c r="A43" s="3">
        <v>2020</v>
      </c>
      <c r="B43" s="331">
        <v>43858</v>
      </c>
      <c r="C43" s="69">
        <v>298</v>
      </c>
      <c r="D43" s="69">
        <v>165.7</v>
      </c>
      <c r="E43" s="69">
        <f t="shared" si="0"/>
        <v>463.7</v>
      </c>
    </row>
    <row r="44" spans="1:5">
      <c r="A44" s="3">
        <v>2020</v>
      </c>
      <c r="B44" s="331">
        <v>43859</v>
      </c>
      <c r="C44" s="69">
        <v>295</v>
      </c>
      <c r="D44" s="69">
        <v>158.5</v>
      </c>
      <c r="E44" s="69">
        <f t="shared" si="0"/>
        <v>453.5</v>
      </c>
    </row>
    <row r="45" spans="1:5">
      <c r="A45" s="3">
        <v>2020</v>
      </c>
      <c r="B45" s="331">
        <v>43860</v>
      </c>
      <c r="C45" s="69">
        <v>298.5</v>
      </c>
      <c r="D45" s="69">
        <v>158.6</v>
      </c>
      <c r="E45" s="69">
        <f t="shared" si="0"/>
        <v>457.1</v>
      </c>
    </row>
    <row r="46" spans="1:5">
      <c r="A46" s="3">
        <v>2020</v>
      </c>
      <c r="B46" s="331">
        <v>43861</v>
      </c>
      <c r="C46" s="69">
        <v>302</v>
      </c>
      <c r="D46" s="69">
        <v>150.80000000000001</v>
      </c>
      <c r="E46" s="69">
        <f t="shared" si="0"/>
        <v>452.8</v>
      </c>
    </row>
    <row r="47" spans="1:5">
      <c r="A47" s="3">
        <v>2020</v>
      </c>
      <c r="B47" s="331">
        <v>43864</v>
      </c>
      <c r="C47" s="69">
        <v>302.5</v>
      </c>
      <c r="D47" s="69">
        <v>152.80000000000001</v>
      </c>
      <c r="E47" s="69">
        <f t="shared" si="0"/>
        <v>455.3</v>
      </c>
    </row>
    <row r="48" spans="1:5">
      <c r="A48" s="3">
        <v>2020</v>
      </c>
      <c r="B48" s="331">
        <v>43865</v>
      </c>
      <c r="C48" s="69">
        <v>297</v>
      </c>
      <c r="D48" s="69">
        <v>160</v>
      </c>
      <c r="E48" s="69">
        <f t="shared" si="0"/>
        <v>457</v>
      </c>
    </row>
    <row r="49" spans="1:5">
      <c r="A49" s="3">
        <v>2020</v>
      </c>
      <c r="B49" s="331">
        <v>43866</v>
      </c>
      <c r="C49" s="69">
        <v>294.5</v>
      </c>
      <c r="D49" s="69">
        <v>165.2</v>
      </c>
      <c r="E49" s="69">
        <f t="shared" si="0"/>
        <v>459.7</v>
      </c>
    </row>
    <row r="50" spans="1:5">
      <c r="A50" s="3">
        <v>2020</v>
      </c>
      <c r="B50" s="331">
        <v>43867</v>
      </c>
      <c r="C50" s="69">
        <v>289</v>
      </c>
      <c r="D50" s="69">
        <v>164.39999999999998</v>
      </c>
      <c r="E50" s="69">
        <f t="shared" si="0"/>
        <v>453.4</v>
      </c>
    </row>
    <row r="51" spans="1:5">
      <c r="A51" s="3">
        <v>2020</v>
      </c>
      <c r="B51" s="331">
        <v>43868</v>
      </c>
      <c r="C51" s="69">
        <v>293</v>
      </c>
      <c r="D51" s="69">
        <v>158.4</v>
      </c>
      <c r="E51" s="69">
        <f t="shared" si="0"/>
        <v>451.4</v>
      </c>
    </row>
    <row r="52" spans="1:5">
      <c r="A52" s="3">
        <v>2020</v>
      </c>
      <c r="B52" s="331">
        <v>43871</v>
      </c>
      <c r="C52" s="69">
        <v>296</v>
      </c>
      <c r="D52" s="69">
        <v>157.1</v>
      </c>
      <c r="E52" s="69">
        <f t="shared" si="0"/>
        <v>453.1</v>
      </c>
    </row>
    <row r="53" spans="1:5">
      <c r="A53" s="3">
        <v>2020</v>
      </c>
      <c r="B53" s="331">
        <v>43872</v>
      </c>
      <c r="C53" s="69">
        <v>292.5</v>
      </c>
      <c r="D53" s="69">
        <v>160.1</v>
      </c>
      <c r="E53" s="69">
        <f t="shared" si="0"/>
        <v>452.6</v>
      </c>
    </row>
    <row r="54" spans="1:5">
      <c r="A54" s="3">
        <v>2020</v>
      </c>
      <c r="B54" s="331">
        <v>43873</v>
      </c>
      <c r="C54" s="69">
        <v>284</v>
      </c>
      <c r="D54" s="69">
        <v>163.39999999999998</v>
      </c>
      <c r="E54" s="69">
        <f t="shared" si="0"/>
        <v>447.4</v>
      </c>
    </row>
    <row r="55" spans="1:5">
      <c r="A55" s="3">
        <v>2020</v>
      </c>
      <c r="B55" s="331">
        <v>43874</v>
      </c>
      <c r="C55" s="69">
        <v>284.5</v>
      </c>
      <c r="D55" s="69">
        <v>161.80000000000001</v>
      </c>
      <c r="E55" s="69">
        <f t="shared" si="0"/>
        <v>446.3</v>
      </c>
    </row>
    <row r="56" spans="1:5">
      <c r="A56" s="3">
        <v>2020</v>
      </c>
      <c r="B56" s="331">
        <v>43875</v>
      </c>
      <c r="C56" s="69">
        <v>284.5</v>
      </c>
      <c r="D56" s="69">
        <v>158.69999999999999</v>
      </c>
      <c r="E56" s="69">
        <f t="shared" si="0"/>
        <v>443.2</v>
      </c>
    </row>
    <row r="57" spans="1:5">
      <c r="A57" s="3">
        <v>2020</v>
      </c>
      <c r="B57" s="331">
        <v>43879</v>
      </c>
      <c r="C57" s="69">
        <v>285.5</v>
      </c>
      <c r="D57" s="69">
        <v>156.20000000000002</v>
      </c>
      <c r="E57" s="69">
        <f t="shared" si="0"/>
        <v>441.70000000000005</v>
      </c>
    </row>
    <row r="58" spans="1:5">
      <c r="A58" s="3">
        <v>2020</v>
      </c>
      <c r="B58" s="331">
        <v>43880</v>
      </c>
      <c r="C58" s="69">
        <v>282.5</v>
      </c>
      <c r="D58" s="69">
        <v>156.80000000000001</v>
      </c>
      <c r="E58" s="69">
        <f t="shared" si="0"/>
        <v>439.3</v>
      </c>
    </row>
    <row r="59" spans="1:5">
      <c r="A59" s="3">
        <v>2020</v>
      </c>
      <c r="B59" s="331">
        <v>43881</v>
      </c>
      <c r="C59" s="69">
        <v>287</v>
      </c>
      <c r="D59" s="69">
        <v>151.6</v>
      </c>
      <c r="E59" s="69">
        <f t="shared" si="0"/>
        <v>438.6</v>
      </c>
    </row>
    <row r="60" spans="1:5">
      <c r="A60" s="3">
        <v>2020</v>
      </c>
      <c r="B60" s="331">
        <v>43882</v>
      </c>
      <c r="C60" s="69">
        <v>290</v>
      </c>
      <c r="D60" s="69">
        <v>147.19999999999999</v>
      </c>
      <c r="E60" s="69">
        <f t="shared" si="0"/>
        <v>437.2</v>
      </c>
    </row>
    <row r="61" spans="1:5">
      <c r="A61" s="3">
        <v>2020</v>
      </c>
      <c r="B61" s="331">
        <v>43885</v>
      </c>
      <c r="C61" s="69">
        <v>302</v>
      </c>
      <c r="D61" s="69">
        <v>137.1</v>
      </c>
      <c r="E61" s="69">
        <f t="shared" si="0"/>
        <v>439.1</v>
      </c>
    </row>
    <row r="62" spans="1:5">
      <c r="A62" s="3">
        <v>2020</v>
      </c>
      <c r="B62" s="331">
        <v>43886</v>
      </c>
      <c r="C62" s="69">
        <v>310</v>
      </c>
      <c r="D62" s="69">
        <v>135.4</v>
      </c>
      <c r="E62" s="69">
        <f t="shared" si="0"/>
        <v>445.4</v>
      </c>
    </row>
    <row r="63" spans="1:5">
      <c r="A63" s="3">
        <v>2020</v>
      </c>
      <c r="B63" s="331">
        <v>43887</v>
      </c>
      <c r="C63" s="69">
        <v>313</v>
      </c>
      <c r="D63" s="69">
        <v>133.9</v>
      </c>
      <c r="E63" s="69">
        <f t="shared" si="0"/>
        <v>446.9</v>
      </c>
    </row>
    <row r="64" spans="1:5">
      <c r="A64" s="3">
        <v>2020</v>
      </c>
      <c r="B64" s="331">
        <v>43888</v>
      </c>
      <c r="C64" s="69">
        <v>324.5</v>
      </c>
      <c r="D64" s="69">
        <v>126.2</v>
      </c>
      <c r="E64" s="69">
        <f t="shared" si="0"/>
        <v>450.7</v>
      </c>
    </row>
    <row r="65" spans="1:5">
      <c r="A65" s="3">
        <v>2020</v>
      </c>
      <c r="B65" s="331">
        <v>43889</v>
      </c>
      <c r="C65" s="69">
        <v>350</v>
      </c>
      <c r="D65" s="69">
        <v>114.99999999999999</v>
      </c>
      <c r="E65" s="69">
        <f t="shared" si="0"/>
        <v>465</v>
      </c>
    </row>
    <row r="66" spans="1:5">
      <c r="A66" s="3">
        <v>2020</v>
      </c>
      <c r="B66" s="331">
        <v>43892</v>
      </c>
      <c r="C66" s="69">
        <v>350</v>
      </c>
      <c r="D66" s="69">
        <v>116.5</v>
      </c>
      <c r="E66" s="69">
        <f t="shared" si="0"/>
        <v>466.5</v>
      </c>
    </row>
    <row r="67" spans="1:5">
      <c r="A67" s="3">
        <v>2020</v>
      </c>
      <c r="B67" s="331">
        <v>43893</v>
      </c>
      <c r="C67" s="69">
        <v>350.5</v>
      </c>
      <c r="D67" s="69">
        <v>100.1</v>
      </c>
      <c r="E67" s="69">
        <f t="shared" si="0"/>
        <v>450.6</v>
      </c>
    </row>
    <row r="68" spans="1:5">
      <c r="A68" s="3">
        <v>2020</v>
      </c>
      <c r="B68" s="331">
        <v>43894</v>
      </c>
      <c r="C68" s="69">
        <v>344.5</v>
      </c>
      <c r="D68" s="69">
        <v>105.4</v>
      </c>
      <c r="E68" s="69">
        <f t="shared" si="0"/>
        <v>449.9</v>
      </c>
    </row>
    <row r="69" spans="1:5">
      <c r="A69" s="3">
        <v>2020</v>
      </c>
      <c r="B69" s="331">
        <v>43895</v>
      </c>
      <c r="C69" s="69">
        <v>360.5</v>
      </c>
      <c r="D69" s="69">
        <v>91.4</v>
      </c>
      <c r="E69" s="69">
        <f t="shared" ref="E69:E132" si="1">$D69+C69</f>
        <v>451.9</v>
      </c>
    </row>
    <row r="70" spans="1:5">
      <c r="A70" s="3">
        <v>2020</v>
      </c>
      <c r="B70" s="331">
        <v>43896</v>
      </c>
      <c r="C70" s="69">
        <v>400</v>
      </c>
      <c r="D70" s="69">
        <v>76.400000000000006</v>
      </c>
      <c r="E70" s="69">
        <f t="shared" si="1"/>
        <v>476.4</v>
      </c>
    </row>
    <row r="71" spans="1:5">
      <c r="A71" s="3">
        <v>2020</v>
      </c>
      <c r="B71" s="331">
        <v>43899</v>
      </c>
      <c r="C71" s="69">
        <v>435.5</v>
      </c>
      <c r="D71" s="69">
        <v>54.300000000000004</v>
      </c>
      <c r="E71" s="69">
        <f t="shared" si="1"/>
        <v>489.8</v>
      </c>
    </row>
    <row r="72" spans="1:5">
      <c r="A72" s="3">
        <v>2020</v>
      </c>
      <c r="B72" s="331">
        <v>43900</v>
      </c>
      <c r="C72" s="69">
        <v>435.5</v>
      </c>
      <c r="D72" s="69">
        <v>80.5</v>
      </c>
      <c r="E72" s="69">
        <f t="shared" si="1"/>
        <v>516</v>
      </c>
    </row>
    <row r="73" spans="1:5">
      <c r="A73" s="3">
        <v>2020</v>
      </c>
      <c r="B73" s="331">
        <v>43901</v>
      </c>
      <c r="C73" s="69">
        <v>473.7475</v>
      </c>
      <c r="D73" s="69">
        <v>87.2</v>
      </c>
      <c r="E73" s="69">
        <f t="shared" si="1"/>
        <v>560.94749999999999</v>
      </c>
    </row>
    <row r="74" spans="1:5">
      <c r="A74" s="3">
        <v>2020</v>
      </c>
      <c r="B74" s="331">
        <v>43902</v>
      </c>
      <c r="C74" s="69">
        <v>498.0575</v>
      </c>
      <c r="D74" s="69">
        <v>81.100000000000009</v>
      </c>
      <c r="E74" s="69">
        <f t="shared" si="1"/>
        <v>579.15750000000003</v>
      </c>
    </row>
    <row r="75" spans="1:5">
      <c r="A75" s="3">
        <v>2020</v>
      </c>
      <c r="B75" s="331">
        <v>43903</v>
      </c>
      <c r="C75" s="69">
        <v>492.88650000000001</v>
      </c>
      <c r="D75" s="69">
        <v>96.399999999999991</v>
      </c>
      <c r="E75" s="69">
        <f t="shared" si="1"/>
        <v>589.28650000000005</v>
      </c>
    </row>
    <row r="76" spans="1:5">
      <c r="A76" s="3">
        <v>2020</v>
      </c>
      <c r="B76" s="331">
        <v>43906</v>
      </c>
      <c r="C76" s="69">
        <v>523</v>
      </c>
      <c r="D76" s="69">
        <v>72.099999999999994</v>
      </c>
      <c r="E76" s="69">
        <f t="shared" si="1"/>
        <v>595.1</v>
      </c>
    </row>
    <row r="77" spans="1:5">
      <c r="A77" s="3">
        <v>2020</v>
      </c>
      <c r="B77" s="331">
        <v>43907</v>
      </c>
      <c r="C77" s="69">
        <v>523.63750000000005</v>
      </c>
      <c r="D77" s="69">
        <v>108.2</v>
      </c>
      <c r="E77" s="69">
        <f t="shared" si="1"/>
        <v>631.83750000000009</v>
      </c>
    </row>
    <row r="78" spans="1:5">
      <c r="A78" s="3">
        <v>2020</v>
      </c>
      <c r="B78" s="331">
        <v>43908</v>
      </c>
      <c r="C78" s="69">
        <v>551.5</v>
      </c>
      <c r="D78" s="69">
        <v>119.5</v>
      </c>
      <c r="E78" s="69">
        <f t="shared" si="1"/>
        <v>671</v>
      </c>
    </row>
    <row r="79" spans="1:5">
      <c r="A79" s="3">
        <v>2020</v>
      </c>
      <c r="B79" s="331">
        <v>43909</v>
      </c>
      <c r="C79" s="69">
        <v>600</v>
      </c>
      <c r="D79" s="69">
        <v>114.39999999999999</v>
      </c>
      <c r="E79" s="69">
        <f t="shared" si="1"/>
        <v>714.4</v>
      </c>
    </row>
    <row r="80" spans="1:5">
      <c r="A80" s="3">
        <v>2020</v>
      </c>
      <c r="B80" s="331">
        <v>43910</v>
      </c>
      <c r="C80" s="69">
        <v>609.5</v>
      </c>
      <c r="D80" s="69">
        <v>84.8</v>
      </c>
      <c r="E80" s="69">
        <f t="shared" si="1"/>
        <v>694.3</v>
      </c>
    </row>
    <row r="81" spans="1:5">
      <c r="A81" s="3">
        <v>2020</v>
      </c>
      <c r="B81" s="331">
        <v>43913</v>
      </c>
      <c r="C81" s="69">
        <v>663.5</v>
      </c>
      <c r="D81" s="69">
        <v>78.900000000000006</v>
      </c>
      <c r="E81" s="69">
        <f t="shared" si="1"/>
        <v>742.4</v>
      </c>
    </row>
    <row r="82" spans="1:5">
      <c r="A82" s="3">
        <v>2020</v>
      </c>
      <c r="B82" s="331">
        <v>43914</v>
      </c>
      <c r="C82" s="69">
        <v>655</v>
      </c>
      <c r="D82" s="69">
        <v>85</v>
      </c>
      <c r="E82" s="69">
        <f t="shared" si="1"/>
        <v>740</v>
      </c>
    </row>
    <row r="83" spans="1:5">
      <c r="A83" s="3">
        <v>2020</v>
      </c>
      <c r="B83" s="331">
        <v>43915</v>
      </c>
      <c r="C83" s="69">
        <v>606</v>
      </c>
      <c r="D83" s="69">
        <v>87</v>
      </c>
      <c r="E83" s="69">
        <f t="shared" si="1"/>
        <v>693</v>
      </c>
    </row>
    <row r="84" spans="1:5">
      <c r="A84" s="3">
        <v>2020</v>
      </c>
      <c r="B84" s="331">
        <v>43916</v>
      </c>
      <c r="C84" s="69">
        <v>576</v>
      </c>
      <c r="D84" s="69">
        <v>84.899999999999991</v>
      </c>
      <c r="E84" s="69">
        <f t="shared" si="1"/>
        <v>660.9</v>
      </c>
    </row>
    <row r="85" spans="1:5">
      <c r="A85" s="3">
        <v>2020</v>
      </c>
      <c r="B85" s="331">
        <v>43917</v>
      </c>
      <c r="C85" s="69">
        <v>624</v>
      </c>
      <c r="D85" s="69">
        <v>67.900000000000006</v>
      </c>
      <c r="E85" s="69">
        <f t="shared" si="1"/>
        <v>691.9</v>
      </c>
    </row>
    <row r="86" spans="1:5">
      <c r="A86" s="3">
        <v>2020</v>
      </c>
      <c r="B86" s="331">
        <v>43920</v>
      </c>
      <c r="C86" s="69">
        <v>621.5</v>
      </c>
      <c r="D86" s="69">
        <v>72.899999999999991</v>
      </c>
      <c r="E86" s="69">
        <f t="shared" si="1"/>
        <v>694.4</v>
      </c>
    </row>
    <row r="87" spans="1:5">
      <c r="A87" s="3">
        <v>2020</v>
      </c>
      <c r="B87" s="331">
        <v>43921</v>
      </c>
      <c r="C87" s="69">
        <v>599</v>
      </c>
      <c r="D87" s="69">
        <v>67</v>
      </c>
      <c r="E87" s="69">
        <f t="shared" si="1"/>
        <v>666</v>
      </c>
    </row>
    <row r="88" spans="1:5">
      <c r="A88" s="3">
        <v>2020</v>
      </c>
      <c r="B88" s="331">
        <v>43922</v>
      </c>
      <c r="C88" s="69">
        <v>627</v>
      </c>
      <c r="D88" s="69">
        <v>58.4</v>
      </c>
      <c r="E88" s="69">
        <f t="shared" si="1"/>
        <v>685.4</v>
      </c>
    </row>
    <row r="89" spans="1:5">
      <c r="A89" s="3">
        <v>2020</v>
      </c>
      <c r="B89" s="331">
        <v>43923</v>
      </c>
      <c r="C89" s="69">
        <v>673</v>
      </c>
      <c r="D89" s="69">
        <v>59.9</v>
      </c>
      <c r="E89" s="69">
        <f t="shared" si="1"/>
        <v>732.9</v>
      </c>
    </row>
    <row r="90" spans="1:5">
      <c r="A90" s="3">
        <v>2020</v>
      </c>
      <c r="B90" s="331">
        <v>43924</v>
      </c>
      <c r="C90" s="69">
        <v>695.5</v>
      </c>
      <c r="D90" s="69">
        <v>59.699999999999996</v>
      </c>
      <c r="E90" s="69">
        <f t="shared" si="1"/>
        <v>755.2</v>
      </c>
    </row>
    <row r="91" spans="1:5">
      <c r="A91" s="3">
        <v>2020</v>
      </c>
      <c r="B91" s="331">
        <v>43927</v>
      </c>
      <c r="C91" s="69">
        <v>704</v>
      </c>
      <c r="D91" s="69">
        <v>67.2</v>
      </c>
      <c r="E91" s="69">
        <f t="shared" si="1"/>
        <v>771.2</v>
      </c>
    </row>
    <row r="92" spans="1:5">
      <c r="A92" s="3">
        <v>2020</v>
      </c>
      <c r="B92" s="331">
        <v>43928</v>
      </c>
      <c r="C92" s="69">
        <v>695.5</v>
      </c>
      <c r="D92" s="69">
        <v>71.399999999999991</v>
      </c>
      <c r="E92" s="69">
        <f t="shared" si="1"/>
        <v>766.9</v>
      </c>
    </row>
    <row r="93" spans="1:5">
      <c r="A93" s="3">
        <v>2020</v>
      </c>
      <c r="B93" s="331">
        <v>43929</v>
      </c>
      <c r="C93" s="69">
        <v>679.5</v>
      </c>
      <c r="D93" s="69">
        <v>77.3</v>
      </c>
      <c r="E93" s="69">
        <f t="shared" si="1"/>
        <v>756.8</v>
      </c>
    </row>
    <row r="94" spans="1:5">
      <c r="A94" s="3">
        <v>2020</v>
      </c>
      <c r="B94" s="331">
        <v>43930</v>
      </c>
      <c r="C94" s="69">
        <v>647.5</v>
      </c>
      <c r="D94" s="69">
        <v>72.099999999999994</v>
      </c>
      <c r="E94" s="69">
        <f t="shared" si="1"/>
        <v>719.6</v>
      </c>
    </row>
    <row r="95" spans="1:5">
      <c r="A95" s="3">
        <v>2020</v>
      </c>
      <c r="B95" s="331">
        <v>43934</v>
      </c>
      <c r="C95" s="69">
        <v>630</v>
      </c>
      <c r="D95" s="69">
        <v>77.400000000000006</v>
      </c>
      <c r="E95" s="69">
        <f t="shared" si="1"/>
        <v>707.4</v>
      </c>
    </row>
    <row r="96" spans="1:5">
      <c r="A96" s="3">
        <v>2020</v>
      </c>
      <c r="B96" s="331">
        <v>43935</v>
      </c>
      <c r="C96" s="69">
        <v>625.5</v>
      </c>
      <c r="D96" s="69">
        <v>75.400000000000006</v>
      </c>
      <c r="E96" s="69">
        <f t="shared" si="1"/>
        <v>700.9</v>
      </c>
    </row>
    <row r="97" spans="1:5">
      <c r="A97" s="3">
        <v>2020</v>
      </c>
      <c r="B97" s="331">
        <v>43936</v>
      </c>
      <c r="C97" s="69">
        <v>665</v>
      </c>
      <c r="D97" s="69">
        <v>63.2</v>
      </c>
      <c r="E97" s="69">
        <f t="shared" si="1"/>
        <v>728.2</v>
      </c>
    </row>
    <row r="98" spans="1:5">
      <c r="A98" s="3">
        <v>2020</v>
      </c>
      <c r="B98" s="331">
        <v>43937</v>
      </c>
      <c r="C98" s="69">
        <v>674.5</v>
      </c>
      <c r="D98" s="69">
        <v>62.8</v>
      </c>
      <c r="E98" s="69">
        <f t="shared" si="1"/>
        <v>737.3</v>
      </c>
    </row>
    <row r="99" spans="1:5">
      <c r="A99" s="3">
        <v>2020</v>
      </c>
      <c r="B99" s="331">
        <v>43938</v>
      </c>
      <c r="C99" s="69">
        <v>669</v>
      </c>
      <c r="D99" s="69">
        <v>64.3</v>
      </c>
      <c r="E99" s="69">
        <f t="shared" si="1"/>
        <v>733.3</v>
      </c>
    </row>
    <row r="100" spans="1:5">
      <c r="A100" s="3">
        <v>2020</v>
      </c>
      <c r="B100" s="331">
        <v>43941</v>
      </c>
      <c r="C100" s="69">
        <v>688</v>
      </c>
      <c r="D100" s="69">
        <v>60.699999999999996</v>
      </c>
      <c r="E100" s="69">
        <f t="shared" si="1"/>
        <v>748.7</v>
      </c>
    </row>
    <row r="101" spans="1:5">
      <c r="A101" s="3">
        <v>2020</v>
      </c>
      <c r="B101" s="331">
        <v>43942</v>
      </c>
      <c r="C101" s="69">
        <v>700</v>
      </c>
      <c r="D101" s="69">
        <v>57.099999999999994</v>
      </c>
      <c r="E101" s="69">
        <f t="shared" si="1"/>
        <v>757.1</v>
      </c>
    </row>
    <row r="102" spans="1:5">
      <c r="A102" s="3">
        <v>2020</v>
      </c>
      <c r="B102" s="331">
        <v>43943</v>
      </c>
      <c r="C102" s="69">
        <v>697</v>
      </c>
      <c r="D102" s="69">
        <v>62.1</v>
      </c>
      <c r="E102" s="69">
        <f t="shared" si="1"/>
        <v>759.1</v>
      </c>
    </row>
    <row r="103" spans="1:5">
      <c r="A103" s="3">
        <v>2020</v>
      </c>
      <c r="B103" s="331">
        <v>43944</v>
      </c>
      <c r="C103" s="69">
        <v>713</v>
      </c>
      <c r="D103" s="69">
        <v>60.3</v>
      </c>
      <c r="E103" s="69">
        <f t="shared" si="1"/>
        <v>773.3</v>
      </c>
    </row>
    <row r="104" spans="1:5">
      <c r="A104" s="3">
        <v>2020</v>
      </c>
      <c r="B104" s="331">
        <v>43945</v>
      </c>
      <c r="C104" s="69">
        <v>719.5</v>
      </c>
      <c r="D104" s="69">
        <v>60.199999999999996</v>
      </c>
      <c r="E104" s="69">
        <f t="shared" si="1"/>
        <v>779.7</v>
      </c>
    </row>
    <row r="105" spans="1:5">
      <c r="A105" s="3">
        <v>2020</v>
      </c>
      <c r="B105" s="331">
        <v>43948</v>
      </c>
      <c r="C105" s="69">
        <v>729</v>
      </c>
      <c r="D105" s="69">
        <v>66.100000000000009</v>
      </c>
      <c r="E105" s="69">
        <f t="shared" si="1"/>
        <v>795.1</v>
      </c>
    </row>
    <row r="106" spans="1:5">
      <c r="A106" s="3">
        <v>2020</v>
      </c>
      <c r="B106" s="331">
        <v>43949</v>
      </c>
      <c r="C106" s="69">
        <v>727.5</v>
      </c>
      <c r="D106" s="69">
        <v>61.4</v>
      </c>
      <c r="E106" s="69">
        <f t="shared" si="1"/>
        <v>788.9</v>
      </c>
    </row>
    <row r="107" spans="1:5">
      <c r="A107" s="3">
        <v>2020</v>
      </c>
      <c r="B107" s="331">
        <v>43950</v>
      </c>
      <c r="C107" s="69">
        <v>698</v>
      </c>
      <c r="D107" s="69">
        <v>62.8</v>
      </c>
      <c r="E107" s="69">
        <f t="shared" si="1"/>
        <v>760.8</v>
      </c>
    </row>
    <row r="108" spans="1:5">
      <c r="A108" s="3">
        <v>2020</v>
      </c>
      <c r="B108" s="331">
        <v>43951</v>
      </c>
      <c r="C108" s="69">
        <v>672</v>
      </c>
      <c r="D108" s="69">
        <v>64</v>
      </c>
      <c r="E108" s="69">
        <f t="shared" si="1"/>
        <v>736</v>
      </c>
    </row>
    <row r="109" spans="1:5">
      <c r="A109" s="3">
        <v>2020</v>
      </c>
      <c r="B109" s="331">
        <v>43952</v>
      </c>
      <c r="C109" s="69">
        <v>667</v>
      </c>
      <c r="D109" s="69">
        <v>61.4</v>
      </c>
      <c r="E109" s="69">
        <f t="shared" si="1"/>
        <v>728.4</v>
      </c>
    </row>
    <row r="110" spans="1:5">
      <c r="A110" s="3">
        <v>2020</v>
      </c>
      <c r="B110" s="331">
        <v>43955</v>
      </c>
      <c r="C110" s="69">
        <v>663.5</v>
      </c>
      <c r="D110" s="69">
        <v>63.6</v>
      </c>
      <c r="E110" s="69">
        <f t="shared" si="1"/>
        <v>727.1</v>
      </c>
    </row>
    <row r="111" spans="1:5">
      <c r="A111" s="3">
        <v>2020</v>
      </c>
      <c r="B111" s="331">
        <v>43956</v>
      </c>
      <c r="C111" s="69">
        <v>642.5</v>
      </c>
      <c r="D111" s="69">
        <v>66.3</v>
      </c>
      <c r="E111" s="69">
        <f t="shared" si="1"/>
        <v>708.8</v>
      </c>
    </row>
    <row r="112" spans="1:5">
      <c r="A112" s="3">
        <v>2020</v>
      </c>
      <c r="B112" s="331">
        <v>43957</v>
      </c>
      <c r="C112" s="69">
        <v>641.5</v>
      </c>
      <c r="D112" s="69">
        <v>70.399999999999991</v>
      </c>
      <c r="E112" s="69">
        <f t="shared" si="1"/>
        <v>711.9</v>
      </c>
    </row>
    <row r="113" spans="1:5">
      <c r="A113" s="3">
        <v>2020</v>
      </c>
      <c r="B113" s="331">
        <v>43958</v>
      </c>
      <c r="C113" s="69">
        <v>633.5</v>
      </c>
      <c r="D113" s="69">
        <v>64.2</v>
      </c>
      <c r="E113" s="69">
        <f t="shared" si="1"/>
        <v>697.7</v>
      </c>
    </row>
    <row r="114" spans="1:5">
      <c r="A114" s="3">
        <v>2020</v>
      </c>
      <c r="B114" s="331">
        <v>43959</v>
      </c>
      <c r="C114" s="69">
        <v>613</v>
      </c>
      <c r="D114" s="69">
        <v>68.5</v>
      </c>
      <c r="E114" s="69">
        <f t="shared" si="1"/>
        <v>681.5</v>
      </c>
    </row>
    <row r="115" spans="1:5">
      <c r="A115" s="3">
        <v>2020</v>
      </c>
      <c r="B115" s="331">
        <v>43962</v>
      </c>
      <c r="C115" s="69">
        <v>590</v>
      </c>
      <c r="D115" s="69">
        <v>71.099999999999994</v>
      </c>
      <c r="E115" s="69">
        <f t="shared" si="1"/>
        <v>661.1</v>
      </c>
    </row>
    <row r="116" spans="1:5">
      <c r="A116" s="3">
        <v>2020</v>
      </c>
      <c r="B116" s="331">
        <v>43963</v>
      </c>
      <c r="C116" s="69">
        <v>593.5</v>
      </c>
      <c r="D116" s="69">
        <v>66.600000000000009</v>
      </c>
      <c r="E116" s="69">
        <f t="shared" si="1"/>
        <v>660.1</v>
      </c>
    </row>
    <row r="117" spans="1:5">
      <c r="A117" s="3">
        <v>2020</v>
      </c>
      <c r="B117" s="331">
        <v>43964</v>
      </c>
      <c r="C117" s="69">
        <v>617.5</v>
      </c>
      <c r="D117" s="69">
        <v>65.3</v>
      </c>
      <c r="E117" s="69">
        <f t="shared" si="1"/>
        <v>682.8</v>
      </c>
    </row>
    <row r="118" spans="1:5">
      <c r="A118" s="3">
        <v>2020</v>
      </c>
      <c r="B118" s="331">
        <v>43965</v>
      </c>
      <c r="C118" s="69">
        <v>625.5</v>
      </c>
      <c r="D118" s="69">
        <v>62.3</v>
      </c>
      <c r="E118" s="69">
        <f t="shared" si="1"/>
        <v>687.8</v>
      </c>
    </row>
    <row r="119" spans="1:5">
      <c r="A119" s="3">
        <v>2020</v>
      </c>
      <c r="B119" s="331">
        <v>43966</v>
      </c>
      <c r="C119" s="69">
        <v>616</v>
      </c>
      <c r="D119" s="69">
        <v>64.400000000000006</v>
      </c>
      <c r="E119" s="69">
        <f t="shared" si="1"/>
        <v>680.4</v>
      </c>
    </row>
    <row r="120" spans="1:5">
      <c r="A120" s="3">
        <v>2020</v>
      </c>
      <c r="B120" s="331">
        <v>43969</v>
      </c>
      <c r="C120" s="69">
        <v>586.5</v>
      </c>
      <c r="D120" s="69">
        <v>72.7</v>
      </c>
      <c r="E120" s="69">
        <f t="shared" si="1"/>
        <v>659.2</v>
      </c>
    </row>
    <row r="121" spans="1:5">
      <c r="A121" s="3">
        <v>2020</v>
      </c>
      <c r="B121" s="331">
        <v>43970</v>
      </c>
      <c r="C121" s="69">
        <v>586.5</v>
      </c>
      <c r="D121" s="69">
        <v>69</v>
      </c>
      <c r="E121" s="69">
        <f t="shared" si="1"/>
        <v>655.5</v>
      </c>
    </row>
    <row r="122" spans="1:5">
      <c r="A122" s="3">
        <v>2020</v>
      </c>
      <c r="B122" s="331">
        <v>43971</v>
      </c>
      <c r="C122" s="69">
        <v>570</v>
      </c>
      <c r="D122" s="69">
        <v>68.100000000000009</v>
      </c>
      <c r="E122" s="69">
        <f t="shared" si="1"/>
        <v>638.1</v>
      </c>
    </row>
    <row r="123" spans="1:5">
      <c r="A123" s="3">
        <v>2020</v>
      </c>
      <c r="B123" s="331">
        <v>43972</v>
      </c>
      <c r="C123" s="69">
        <v>557</v>
      </c>
      <c r="D123" s="69">
        <v>67.300000000000011</v>
      </c>
      <c r="E123" s="69">
        <f t="shared" si="1"/>
        <v>624.29999999999995</v>
      </c>
    </row>
    <row r="124" spans="1:5">
      <c r="A124" s="3">
        <v>2020</v>
      </c>
      <c r="B124" s="331">
        <v>43973</v>
      </c>
      <c r="C124" s="69">
        <v>564.5</v>
      </c>
      <c r="D124" s="69">
        <v>66</v>
      </c>
      <c r="E124" s="69">
        <f t="shared" si="1"/>
        <v>630.5</v>
      </c>
    </row>
    <row r="125" spans="1:5">
      <c r="A125" s="3">
        <v>2020</v>
      </c>
      <c r="B125" s="331">
        <v>43977</v>
      </c>
      <c r="C125" s="69">
        <v>546.5</v>
      </c>
      <c r="D125" s="69">
        <v>69.8</v>
      </c>
      <c r="E125" s="69">
        <f t="shared" si="1"/>
        <v>616.29999999999995</v>
      </c>
    </row>
    <row r="126" spans="1:5">
      <c r="A126" s="3">
        <v>2020</v>
      </c>
      <c r="B126" s="331">
        <v>43978</v>
      </c>
      <c r="C126" s="69">
        <v>552</v>
      </c>
      <c r="D126" s="69">
        <v>68.300000000000011</v>
      </c>
      <c r="E126" s="69">
        <f t="shared" si="1"/>
        <v>620.29999999999995</v>
      </c>
    </row>
    <row r="127" spans="1:5">
      <c r="A127" s="3">
        <v>2020</v>
      </c>
      <c r="B127" s="331">
        <v>43979</v>
      </c>
      <c r="C127" s="69">
        <v>548.5</v>
      </c>
      <c r="D127" s="69">
        <v>69.199999999999989</v>
      </c>
      <c r="E127" s="69">
        <f t="shared" si="1"/>
        <v>617.70000000000005</v>
      </c>
    </row>
    <row r="128" spans="1:5">
      <c r="A128" s="3">
        <v>2020</v>
      </c>
      <c r="B128" s="331">
        <v>43980</v>
      </c>
      <c r="C128" s="69">
        <v>552.5</v>
      </c>
      <c r="D128" s="69">
        <v>65.3</v>
      </c>
      <c r="E128" s="69">
        <f t="shared" si="1"/>
        <v>617.79999999999995</v>
      </c>
    </row>
    <row r="129" spans="1:5">
      <c r="A129" s="3">
        <v>2020</v>
      </c>
      <c r="B129" s="331">
        <v>43983</v>
      </c>
      <c r="C129" s="69">
        <v>550.23399999999992</v>
      </c>
      <c r="D129" s="69">
        <v>66</v>
      </c>
      <c r="E129" s="69">
        <f t="shared" si="1"/>
        <v>616.23399999999992</v>
      </c>
    </row>
    <row r="130" spans="1:5">
      <c r="A130" s="3">
        <v>2020</v>
      </c>
      <c r="B130" s="331">
        <v>43984</v>
      </c>
      <c r="C130" s="69">
        <v>538.51499999999999</v>
      </c>
      <c r="D130" s="69">
        <v>68.600000000000009</v>
      </c>
      <c r="E130" s="69">
        <f t="shared" si="1"/>
        <v>607.11500000000001</v>
      </c>
    </row>
    <row r="131" spans="1:5">
      <c r="A131" s="3">
        <v>2020</v>
      </c>
      <c r="B131" s="331">
        <v>43985</v>
      </c>
      <c r="C131" s="69">
        <v>529.76350000000002</v>
      </c>
      <c r="D131" s="69">
        <v>74.7</v>
      </c>
      <c r="E131" s="69">
        <f t="shared" si="1"/>
        <v>604.46350000000007</v>
      </c>
    </row>
    <row r="132" spans="1:5">
      <c r="A132" s="3">
        <v>2020</v>
      </c>
      <c r="B132" s="331">
        <v>43986</v>
      </c>
      <c r="C132" s="69">
        <v>524.52</v>
      </c>
      <c r="D132" s="69">
        <v>82.5</v>
      </c>
      <c r="E132" s="69">
        <f t="shared" si="1"/>
        <v>607.02</v>
      </c>
    </row>
    <row r="133" spans="1:5">
      <c r="A133" s="3">
        <v>2020</v>
      </c>
      <c r="B133" s="331">
        <v>43987</v>
      </c>
      <c r="C133" s="69">
        <v>519.96949999999993</v>
      </c>
      <c r="D133" s="69">
        <v>89.600000000000009</v>
      </c>
      <c r="E133" s="69">
        <f t="shared" ref="E133:E196" si="2">$D133+C133</f>
        <v>609.56949999999995</v>
      </c>
    </row>
    <row r="134" spans="1:5">
      <c r="A134" s="3">
        <v>2020</v>
      </c>
      <c r="B134" s="331">
        <v>43990</v>
      </c>
      <c r="C134" s="69">
        <v>499.5</v>
      </c>
      <c r="D134" s="69">
        <v>87.6</v>
      </c>
      <c r="E134" s="69">
        <f t="shared" si="2"/>
        <v>587.1</v>
      </c>
    </row>
    <row r="135" spans="1:5">
      <c r="A135" s="3">
        <v>2020</v>
      </c>
      <c r="B135" s="331">
        <v>43991</v>
      </c>
      <c r="C135" s="69">
        <v>503.5</v>
      </c>
      <c r="D135" s="69">
        <v>82.6</v>
      </c>
      <c r="E135" s="69">
        <f t="shared" si="2"/>
        <v>586.1</v>
      </c>
    </row>
    <row r="136" spans="1:5">
      <c r="A136" s="3">
        <v>2020</v>
      </c>
      <c r="B136" s="331">
        <v>43992</v>
      </c>
      <c r="C136" s="69">
        <v>504</v>
      </c>
      <c r="D136" s="69">
        <v>72.8</v>
      </c>
      <c r="E136" s="69">
        <f t="shared" si="2"/>
        <v>576.79999999999995</v>
      </c>
    </row>
    <row r="137" spans="1:5">
      <c r="A137" s="3">
        <v>2020</v>
      </c>
      <c r="B137" s="331">
        <v>43993</v>
      </c>
      <c r="C137" s="69">
        <v>520.17399999999998</v>
      </c>
      <c r="D137" s="69">
        <v>67.100000000000009</v>
      </c>
      <c r="E137" s="69">
        <f t="shared" si="2"/>
        <v>587.274</v>
      </c>
    </row>
    <row r="138" spans="1:5">
      <c r="A138" s="3">
        <v>2020</v>
      </c>
      <c r="B138" s="331">
        <v>43994</v>
      </c>
      <c r="C138" s="69">
        <v>516.35750000000007</v>
      </c>
      <c r="D138" s="69">
        <v>70.5</v>
      </c>
      <c r="E138" s="69">
        <f t="shared" si="2"/>
        <v>586.85750000000007</v>
      </c>
    </row>
    <row r="139" spans="1:5">
      <c r="A139" s="3">
        <v>2020</v>
      </c>
      <c r="B139" s="331">
        <v>43997</v>
      </c>
      <c r="C139" s="69">
        <v>518.726</v>
      </c>
      <c r="D139" s="69">
        <v>72.2</v>
      </c>
      <c r="E139" s="69">
        <f t="shared" si="2"/>
        <v>590.92600000000004</v>
      </c>
    </row>
    <row r="140" spans="1:5">
      <c r="A140" s="3">
        <v>2020</v>
      </c>
      <c r="B140" s="331">
        <v>43998</v>
      </c>
      <c r="C140" s="69">
        <v>503.5</v>
      </c>
      <c r="D140" s="69">
        <v>75.400000000000006</v>
      </c>
      <c r="E140" s="69">
        <f t="shared" si="2"/>
        <v>578.9</v>
      </c>
    </row>
    <row r="141" spans="1:5">
      <c r="A141" s="3">
        <v>2020</v>
      </c>
      <c r="B141" s="331">
        <v>43999</v>
      </c>
      <c r="C141" s="69">
        <v>506</v>
      </c>
      <c r="D141" s="69">
        <v>73.900000000000006</v>
      </c>
      <c r="E141" s="69">
        <f t="shared" si="2"/>
        <v>579.9</v>
      </c>
    </row>
    <row r="142" spans="1:5">
      <c r="A142" s="3">
        <v>2020</v>
      </c>
      <c r="B142" s="331">
        <v>44000</v>
      </c>
      <c r="C142" s="69">
        <v>513</v>
      </c>
      <c r="D142" s="69">
        <v>70.899999999999991</v>
      </c>
      <c r="E142" s="69">
        <f t="shared" si="2"/>
        <v>583.9</v>
      </c>
    </row>
    <row r="143" spans="1:5">
      <c r="A143" s="3">
        <v>2020</v>
      </c>
      <c r="B143" s="331">
        <v>44001</v>
      </c>
      <c r="C143" s="69">
        <v>513.63099999999997</v>
      </c>
      <c r="D143" s="69">
        <v>69.5</v>
      </c>
      <c r="E143" s="69">
        <f t="shared" si="2"/>
        <v>583.13099999999997</v>
      </c>
    </row>
    <row r="144" spans="1:5">
      <c r="A144" s="3">
        <v>2020</v>
      </c>
      <c r="B144" s="331">
        <v>44004</v>
      </c>
      <c r="C144" s="69">
        <v>518.5</v>
      </c>
      <c r="D144" s="69">
        <v>70.899999999999991</v>
      </c>
      <c r="E144" s="69">
        <f t="shared" si="2"/>
        <v>589.4</v>
      </c>
    </row>
    <row r="145" spans="1:5">
      <c r="A145" s="3">
        <v>2020</v>
      </c>
      <c r="B145" s="331">
        <v>44005</v>
      </c>
      <c r="C145" s="69">
        <v>514.79399999999998</v>
      </c>
      <c r="D145" s="69">
        <v>71.3</v>
      </c>
      <c r="E145" s="69">
        <f t="shared" si="2"/>
        <v>586.09399999999994</v>
      </c>
    </row>
    <row r="146" spans="1:5">
      <c r="A146" s="3">
        <v>2020</v>
      </c>
      <c r="B146" s="331">
        <v>44006</v>
      </c>
      <c r="C146" s="69">
        <v>522.38799999999992</v>
      </c>
      <c r="D146" s="69">
        <v>68</v>
      </c>
      <c r="E146" s="69">
        <f t="shared" si="2"/>
        <v>590.38799999999992</v>
      </c>
    </row>
    <row r="147" spans="1:5">
      <c r="A147" s="3">
        <v>2020</v>
      </c>
      <c r="B147" s="331">
        <v>44007</v>
      </c>
      <c r="C147" s="69">
        <v>522.72949999999992</v>
      </c>
      <c r="D147" s="69">
        <v>68.600000000000009</v>
      </c>
      <c r="E147" s="69">
        <f t="shared" si="2"/>
        <v>591.32949999999994</v>
      </c>
    </row>
    <row r="148" spans="1:5">
      <c r="A148" s="3">
        <v>2020</v>
      </c>
      <c r="B148" s="331">
        <v>44008</v>
      </c>
      <c r="C148" s="69">
        <v>524.97500000000002</v>
      </c>
      <c r="D148" s="69">
        <v>64.2</v>
      </c>
      <c r="E148" s="69">
        <f t="shared" si="2"/>
        <v>589.17500000000007</v>
      </c>
    </row>
    <row r="149" spans="1:5">
      <c r="A149" s="3">
        <v>2020</v>
      </c>
      <c r="B149" s="331">
        <v>44011</v>
      </c>
      <c r="C149" s="69">
        <v>526.37</v>
      </c>
      <c r="D149" s="69">
        <v>62.4</v>
      </c>
      <c r="E149" s="69">
        <f t="shared" si="2"/>
        <v>588.77</v>
      </c>
    </row>
    <row r="150" spans="1:5">
      <c r="A150" s="3">
        <v>2020</v>
      </c>
      <c r="B150" s="331">
        <v>44012</v>
      </c>
      <c r="C150" s="69">
        <v>519.97250000000008</v>
      </c>
      <c r="D150" s="69">
        <v>65.7</v>
      </c>
      <c r="E150" s="69">
        <f t="shared" si="2"/>
        <v>585.67250000000013</v>
      </c>
    </row>
    <row r="151" spans="1:5">
      <c r="A151" s="3">
        <v>2020</v>
      </c>
      <c r="B151" s="331">
        <v>44013</v>
      </c>
      <c r="C151" s="69">
        <v>517.87049999999999</v>
      </c>
      <c r="D151" s="69">
        <v>67.7</v>
      </c>
      <c r="E151" s="69">
        <f t="shared" si="2"/>
        <v>585.57050000000004</v>
      </c>
    </row>
    <row r="152" spans="1:5">
      <c r="A152" s="3">
        <v>2020</v>
      </c>
      <c r="B152" s="331">
        <v>44014</v>
      </c>
      <c r="C152" s="69">
        <v>515</v>
      </c>
      <c r="D152" s="69">
        <v>67</v>
      </c>
      <c r="E152" s="69">
        <f t="shared" si="2"/>
        <v>582</v>
      </c>
    </row>
    <row r="153" spans="1:5">
      <c r="A153" s="3">
        <v>2020</v>
      </c>
      <c r="B153" s="331">
        <v>44018</v>
      </c>
      <c r="C153" s="69">
        <v>503.5</v>
      </c>
      <c r="D153" s="69">
        <v>67.800000000000011</v>
      </c>
      <c r="E153" s="69">
        <f t="shared" si="2"/>
        <v>571.29999999999995</v>
      </c>
    </row>
    <row r="154" spans="1:5">
      <c r="A154" s="3">
        <v>2020</v>
      </c>
      <c r="B154" s="331">
        <v>44019</v>
      </c>
      <c r="C154" s="69">
        <v>509</v>
      </c>
      <c r="D154" s="69">
        <v>64.099999999999994</v>
      </c>
      <c r="E154" s="69">
        <f t="shared" si="2"/>
        <v>573.1</v>
      </c>
    </row>
    <row r="155" spans="1:5">
      <c r="A155" s="3">
        <v>2020</v>
      </c>
      <c r="B155" s="331">
        <v>44020</v>
      </c>
      <c r="C155" s="69">
        <v>511.5</v>
      </c>
      <c r="D155" s="69">
        <v>66.5</v>
      </c>
      <c r="E155" s="69">
        <f t="shared" si="2"/>
        <v>578</v>
      </c>
    </row>
    <row r="156" spans="1:5">
      <c r="A156" s="3">
        <v>2020</v>
      </c>
      <c r="B156" s="331">
        <v>44021</v>
      </c>
      <c r="C156" s="69">
        <v>512.0385</v>
      </c>
      <c r="D156" s="69">
        <v>61.4</v>
      </c>
      <c r="E156" s="69">
        <f t="shared" si="2"/>
        <v>573.43849999999998</v>
      </c>
    </row>
    <row r="157" spans="1:5">
      <c r="A157" s="3">
        <v>2020</v>
      </c>
      <c r="B157" s="331">
        <v>44022</v>
      </c>
      <c r="C157" s="69">
        <v>515.15249999999992</v>
      </c>
      <c r="D157" s="69">
        <v>64.600000000000009</v>
      </c>
      <c r="E157" s="69">
        <f t="shared" si="2"/>
        <v>579.75249999999994</v>
      </c>
    </row>
    <row r="158" spans="1:5">
      <c r="A158" s="3">
        <v>2020</v>
      </c>
      <c r="B158" s="331">
        <v>44025</v>
      </c>
      <c r="C158" s="69">
        <v>510.62200000000001</v>
      </c>
      <c r="D158" s="69">
        <v>61.9</v>
      </c>
      <c r="E158" s="69">
        <f t="shared" si="2"/>
        <v>572.52200000000005</v>
      </c>
    </row>
    <row r="159" spans="1:5">
      <c r="A159" s="3">
        <v>2020</v>
      </c>
      <c r="B159" s="331">
        <v>44026</v>
      </c>
      <c r="C159" s="69">
        <v>518.18799999999999</v>
      </c>
      <c r="D159" s="69">
        <v>62.4</v>
      </c>
      <c r="E159" s="69">
        <f t="shared" si="2"/>
        <v>580.58799999999997</v>
      </c>
    </row>
    <row r="160" spans="1:5">
      <c r="A160" s="3">
        <v>2020</v>
      </c>
      <c r="B160" s="331">
        <v>44027</v>
      </c>
      <c r="C160" s="69">
        <v>509</v>
      </c>
      <c r="D160" s="69">
        <v>63.1</v>
      </c>
      <c r="E160" s="69">
        <f t="shared" si="2"/>
        <v>572.1</v>
      </c>
    </row>
    <row r="161" spans="1:5">
      <c r="A161" s="3">
        <v>2020</v>
      </c>
      <c r="B161" s="331">
        <v>44028</v>
      </c>
      <c r="C161" s="69">
        <v>510.17950000000002</v>
      </c>
      <c r="D161" s="69">
        <v>61.8</v>
      </c>
      <c r="E161" s="69">
        <f t="shared" si="2"/>
        <v>571.97950000000003</v>
      </c>
    </row>
    <row r="162" spans="1:5">
      <c r="A162" s="3">
        <v>2020</v>
      </c>
      <c r="B162" s="331">
        <v>44029</v>
      </c>
      <c r="C162" s="69">
        <v>504.5</v>
      </c>
      <c r="D162" s="69">
        <v>62.7</v>
      </c>
      <c r="E162" s="69">
        <f t="shared" si="2"/>
        <v>567.20000000000005</v>
      </c>
    </row>
    <row r="163" spans="1:5">
      <c r="A163" s="3">
        <v>2020</v>
      </c>
      <c r="B163" s="331">
        <v>44032</v>
      </c>
      <c r="C163" s="69">
        <v>498.5</v>
      </c>
      <c r="D163" s="69">
        <v>61.199999999999996</v>
      </c>
      <c r="E163" s="69">
        <f t="shared" si="2"/>
        <v>559.70000000000005</v>
      </c>
    </row>
    <row r="164" spans="1:5">
      <c r="A164" s="3">
        <v>2020</v>
      </c>
      <c r="B164" s="331">
        <v>44033</v>
      </c>
      <c r="C164" s="69">
        <v>492</v>
      </c>
      <c r="D164" s="69">
        <v>60.199999999999996</v>
      </c>
      <c r="E164" s="69">
        <f t="shared" si="2"/>
        <v>552.20000000000005</v>
      </c>
    </row>
    <row r="165" spans="1:5">
      <c r="A165" s="3">
        <v>2020</v>
      </c>
      <c r="B165" s="331">
        <v>44034</v>
      </c>
      <c r="C165" s="69">
        <v>488</v>
      </c>
      <c r="D165" s="69">
        <v>59.9</v>
      </c>
      <c r="E165" s="69">
        <f t="shared" si="2"/>
        <v>547.9</v>
      </c>
    </row>
    <row r="166" spans="1:5">
      <c r="A166" s="3">
        <v>2020</v>
      </c>
      <c r="B166" s="331">
        <v>44035</v>
      </c>
      <c r="C166" s="69">
        <v>499</v>
      </c>
      <c r="D166" s="69">
        <v>57.9</v>
      </c>
      <c r="E166" s="69">
        <f t="shared" si="2"/>
        <v>556.9</v>
      </c>
    </row>
    <row r="167" spans="1:5">
      <c r="A167" s="3">
        <v>2020</v>
      </c>
      <c r="B167" s="331">
        <v>44036</v>
      </c>
      <c r="C167" s="69">
        <v>504</v>
      </c>
      <c r="D167" s="69">
        <v>59</v>
      </c>
      <c r="E167" s="69">
        <f t="shared" si="2"/>
        <v>563</v>
      </c>
    </row>
    <row r="168" spans="1:5">
      <c r="A168" s="3">
        <v>2020</v>
      </c>
      <c r="B168" s="331">
        <v>44039</v>
      </c>
      <c r="C168" s="69">
        <v>499.5</v>
      </c>
      <c r="D168" s="69">
        <v>61.6</v>
      </c>
      <c r="E168" s="69">
        <f t="shared" si="2"/>
        <v>561.1</v>
      </c>
    </row>
    <row r="169" spans="1:5">
      <c r="A169" s="3">
        <v>2020</v>
      </c>
      <c r="B169" s="331">
        <v>44040</v>
      </c>
      <c r="C169" s="69">
        <v>497</v>
      </c>
      <c r="D169" s="69">
        <v>57.999999999999993</v>
      </c>
      <c r="E169" s="69">
        <f t="shared" si="2"/>
        <v>555</v>
      </c>
    </row>
    <row r="170" spans="1:5">
      <c r="A170" s="3">
        <v>2020</v>
      </c>
      <c r="B170" s="331">
        <v>44041</v>
      </c>
      <c r="C170" s="69">
        <v>489.5</v>
      </c>
      <c r="D170" s="69">
        <v>57.599999999999994</v>
      </c>
      <c r="E170" s="69">
        <f t="shared" si="2"/>
        <v>547.1</v>
      </c>
    </row>
    <row r="171" spans="1:5">
      <c r="A171" s="3">
        <v>2020</v>
      </c>
      <c r="B171" s="331">
        <v>44042</v>
      </c>
      <c r="C171" s="69">
        <v>497.5</v>
      </c>
      <c r="D171" s="69">
        <v>54.800000000000004</v>
      </c>
      <c r="E171" s="69">
        <f t="shared" si="2"/>
        <v>552.29999999999995</v>
      </c>
    </row>
    <row r="172" spans="1:5">
      <c r="A172" s="3">
        <v>2020</v>
      </c>
      <c r="B172" s="331">
        <v>44043</v>
      </c>
      <c r="C172" s="69">
        <v>485</v>
      </c>
      <c r="D172" s="69">
        <v>52.900000000000006</v>
      </c>
      <c r="E172" s="69">
        <f t="shared" si="2"/>
        <v>537.9</v>
      </c>
    </row>
    <row r="173" spans="1:5">
      <c r="A173" s="3">
        <v>2020</v>
      </c>
      <c r="B173" s="331">
        <v>44046</v>
      </c>
      <c r="C173" s="69">
        <v>453.13049999999998</v>
      </c>
      <c r="D173" s="69">
        <v>55.600000000000009</v>
      </c>
      <c r="E173" s="69">
        <f t="shared" si="2"/>
        <v>508.73050000000001</v>
      </c>
    </row>
    <row r="174" spans="1:5">
      <c r="A174" s="3">
        <v>2020</v>
      </c>
      <c r="B174" s="331">
        <v>44047</v>
      </c>
      <c r="C174" s="69">
        <v>485</v>
      </c>
      <c r="D174" s="69">
        <v>50.8</v>
      </c>
      <c r="E174" s="69">
        <f t="shared" si="2"/>
        <v>535.79999999999995</v>
      </c>
    </row>
    <row r="175" spans="1:5">
      <c r="A175" s="3">
        <v>2020</v>
      </c>
      <c r="B175" s="331">
        <v>44048</v>
      </c>
      <c r="C175" s="69">
        <v>477.5</v>
      </c>
      <c r="D175" s="69">
        <v>54.900000000000006</v>
      </c>
      <c r="E175" s="69">
        <f t="shared" si="2"/>
        <v>532.4</v>
      </c>
    </row>
    <row r="176" spans="1:5">
      <c r="A176" s="3">
        <v>2020</v>
      </c>
      <c r="B176" s="331">
        <v>44049</v>
      </c>
      <c r="C176" s="69">
        <v>469.5</v>
      </c>
      <c r="D176" s="69">
        <v>53.7</v>
      </c>
      <c r="E176" s="69">
        <f t="shared" si="2"/>
        <v>523.20000000000005</v>
      </c>
    </row>
    <row r="177" spans="1:5">
      <c r="A177" s="3">
        <v>2020</v>
      </c>
      <c r="B177" s="331">
        <v>44050</v>
      </c>
      <c r="C177" s="69">
        <v>471.5</v>
      </c>
      <c r="D177" s="69">
        <v>56.499999999999993</v>
      </c>
      <c r="E177" s="69">
        <f t="shared" si="2"/>
        <v>528</v>
      </c>
    </row>
    <row r="178" spans="1:5">
      <c r="A178" s="3">
        <v>2020</v>
      </c>
      <c r="B178" s="331">
        <v>44053</v>
      </c>
      <c r="C178" s="69">
        <v>466.5</v>
      </c>
      <c r="D178" s="69">
        <v>57.699999999999996</v>
      </c>
      <c r="E178" s="69">
        <f t="shared" si="2"/>
        <v>524.20000000000005</v>
      </c>
    </row>
    <row r="179" spans="1:5">
      <c r="A179" s="3">
        <v>2020</v>
      </c>
      <c r="B179" s="331">
        <v>44054</v>
      </c>
      <c r="C179" s="69">
        <v>457</v>
      </c>
      <c r="D179" s="69">
        <v>64.2</v>
      </c>
      <c r="E179" s="69">
        <f t="shared" si="2"/>
        <v>521.20000000000005</v>
      </c>
    </row>
    <row r="180" spans="1:5">
      <c r="A180" s="3">
        <v>2020</v>
      </c>
      <c r="B180" s="331">
        <v>44055</v>
      </c>
      <c r="C180" s="69">
        <v>452.5</v>
      </c>
      <c r="D180" s="69">
        <v>67.600000000000009</v>
      </c>
      <c r="E180" s="69">
        <f t="shared" si="2"/>
        <v>520.1</v>
      </c>
    </row>
    <row r="181" spans="1:5">
      <c r="A181" s="3">
        <v>2020</v>
      </c>
      <c r="B181" s="331">
        <v>44056</v>
      </c>
      <c r="C181" s="69">
        <v>458.5</v>
      </c>
      <c r="D181" s="69">
        <v>72.2</v>
      </c>
      <c r="E181" s="69">
        <f t="shared" si="2"/>
        <v>530.70000000000005</v>
      </c>
    </row>
    <row r="182" spans="1:5">
      <c r="A182" s="3">
        <v>2020</v>
      </c>
      <c r="B182" s="331">
        <v>44057</v>
      </c>
      <c r="C182" s="69">
        <v>461</v>
      </c>
      <c r="D182" s="69">
        <v>71</v>
      </c>
      <c r="E182" s="69">
        <f t="shared" si="2"/>
        <v>532</v>
      </c>
    </row>
    <row r="183" spans="1:5">
      <c r="A183" s="3">
        <v>2020</v>
      </c>
      <c r="B183" s="331">
        <v>44060</v>
      </c>
      <c r="C183" s="69">
        <v>462.5</v>
      </c>
      <c r="D183" s="69">
        <v>68.899999999999991</v>
      </c>
      <c r="E183" s="69">
        <f t="shared" si="2"/>
        <v>531.4</v>
      </c>
    </row>
    <row r="184" spans="1:5">
      <c r="A184" s="3">
        <v>2020</v>
      </c>
      <c r="B184" s="331">
        <v>44061</v>
      </c>
      <c r="C184" s="69">
        <v>462</v>
      </c>
      <c r="D184" s="69">
        <v>67</v>
      </c>
      <c r="E184" s="69">
        <f t="shared" si="2"/>
        <v>529</v>
      </c>
    </row>
    <row r="185" spans="1:5">
      <c r="A185" s="3">
        <v>2020</v>
      </c>
      <c r="B185" s="331">
        <v>44062</v>
      </c>
      <c r="C185" s="69">
        <v>463.5</v>
      </c>
      <c r="D185" s="69">
        <v>68.2</v>
      </c>
      <c r="E185" s="69">
        <f t="shared" si="2"/>
        <v>531.70000000000005</v>
      </c>
    </row>
    <row r="186" spans="1:5">
      <c r="A186" s="3">
        <v>2020</v>
      </c>
      <c r="B186" s="331">
        <v>44063</v>
      </c>
      <c r="C186" s="69">
        <v>463</v>
      </c>
      <c r="D186" s="69">
        <v>65.2</v>
      </c>
      <c r="E186" s="69">
        <f t="shared" si="2"/>
        <v>528.20000000000005</v>
      </c>
    </row>
    <row r="187" spans="1:5">
      <c r="A187" s="3">
        <v>2020</v>
      </c>
      <c r="B187" s="331">
        <v>44064</v>
      </c>
      <c r="C187" s="69">
        <v>462</v>
      </c>
      <c r="D187" s="69">
        <v>63</v>
      </c>
      <c r="E187" s="69">
        <f t="shared" si="2"/>
        <v>525</v>
      </c>
    </row>
    <row r="188" spans="1:5">
      <c r="A188" s="3">
        <v>2020</v>
      </c>
      <c r="B188" s="331">
        <v>44067</v>
      </c>
      <c r="C188" s="69">
        <v>458</v>
      </c>
      <c r="D188" s="69">
        <v>65.5</v>
      </c>
      <c r="E188" s="69">
        <f t="shared" si="2"/>
        <v>523.5</v>
      </c>
    </row>
    <row r="189" spans="1:5">
      <c r="A189" s="3">
        <v>2020</v>
      </c>
      <c r="B189" s="331">
        <v>44068</v>
      </c>
      <c r="C189" s="69">
        <v>458</v>
      </c>
      <c r="D189" s="69">
        <v>68.400000000000006</v>
      </c>
      <c r="E189" s="69">
        <f t="shared" si="2"/>
        <v>526.4</v>
      </c>
    </row>
    <row r="190" spans="1:5">
      <c r="A190" s="3">
        <v>2020</v>
      </c>
      <c r="B190" s="331">
        <v>44069</v>
      </c>
      <c r="C190" s="69">
        <v>457.5</v>
      </c>
      <c r="D190" s="69">
        <v>68.899999999999991</v>
      </c>
      <c r="E190" s="69">
        <f t="shared" si="2"/>
        <v>526.4</v>
      </c>
    </row>
    <row r="191" spans="1:5">
      <c r="A191" s="3">
        <v>2020</v>
      </c>
      <c r="B191" s="331">
        <v>44070</v>
      </c>
      <c r="C191" s="69">
        <v>454</v>
      </c>
      <c r="D191" s="69">
        <v>75.3</v>
      </c>
      <c r="E191" s="69">
        <f t="shared" si="2"/>
        <v>529.29999999999995</v>
      </c>
    </row>
    <row r="192" spans="1:5">
      <c r="A192" s="3">
        <v>2020</v>
      </c>
      <c r="B192" s="331">
        <v>44071</v>
      </c>
      <c r="C192" s="69">
        <v>453.5</v>
      </c>
      <c r="D192" s="69">
        <v>72.399999999999991</v>
      </c>
      <c r="E192" s="69">
        <f t="shared" si="2"/>
        <v>525.9</v>
      </c>
    </row>
    <row r="193" spans="1:5">
      <c r="A193" s="3">
        <v>2020</v>
      </c>
      <c r="B193" s="331">
        <v>44074</v>
      </c>
      <c r="C193" s="69">
        <v>450</v>
      </c>
      <c r="D193" s="69">
        <v>70.599999999999994</v>
      </c>
      <c r="E193" s="69">
        <f t="shared" si="2"/>
        <v>520.6</v>
      </c>
    </row>
    <row r="194" spans="1:5">
      <c r="A194" s="3">
        <v>2020</v>
      </c>
      <c r="B194" s="331">
        <v>44075</v>
      </c>
      <c r="C194" s="69">
        <v>446</v>
      </c>
      <c r="D194" s="69">
        <v>67</v>
      </c>
      <c r="E194" s="69">
        <f t="shared" si="2"/>
        <v>513</v>
      </c>
    </row>
    <row r="195" spans="1:5">
      <c r="A195" s="3">
        <v>2020</v>
      </c>
      <c r="B195" s="331">
        <v>44076</v>
      </c>
      <c r="C195" s="69">
        <v>441.5</v>
      </c>
      <c r="D195" s="69">
        <v>64.900000000000006</v>
      </c>
      <c r="E195" s="69">
        <f t="shared" si="2"/>
        <v>506.4</v>
      </c>
    </row>
    <row r="196" spans="1:5">
      <c r="A196" s="3">
        <v>2020</v>
      </c>
      <c r="B196" s="331">
        <v>44077</v>
      </c>
      <c r="C196" s="69">
        <v>449.5</v>
      </c>
      <c r="D196" s="69">
        <v>63.6</v>
      </c>
      <c r="E196" s="69">
        <f t="shared" si="2"/>
        <v>513.1</v>
      </c>
    </row>
    <row r="197" spans="1:5">
      <c r="A197" s="3">
        <v>2020</v>
      </c>
      <c r="B197" s="331">
        <v>44078</v>
      </c>
      <c r="C197" s="69">
        <v>439.5</v>
      </c>
      <c r="D197" s="69">
        <v>71.899999999999991</v>
      </c>
      <c r="E197" s="69">
        <f t="shared" ref="E197:E260" si="3">$D197+C197</f>
        <v>511.4</v>
      </c>
    </row>
    <row r="198" spans="1:5">
      <c r="A198" s="3">
        <v>2020</v>
      </c>
      <c r="B198" s="331">
        <v>44082</v>
      </c>
      <c r="C198" s="69">
        <v>448.5</v>
      </c>
      <c r="D198" s="69">
        <v>68</v>
      </c>
      <c r="E198" s="69">
        <f t="shared" si="3"/>
        <v>516.5</v>
      </c>
    </row>
    <row r="199" spans="1:5">
      <c r="A199" s="3">
        <v>2020</v>
      </c>
      <c r="B199" s="331">
        <v>44083</v>
      </c>
      <c r="C199" s="69">
        <v>443</v>
      </c>
      <c r="D199" s="69">
        <v>70.199999999999989</v>
      </c>
      <c r="E199" s="69">
        <f t="shared" si="3"/>
        <v>513.20000000000005</v>
      </c>
    </row>
    <row r="200" spans="1:5">
      <c r="A200" s="3">
        <v>2020</v>
      </c>
      <c r="B200" s="331">
        <v>44084</v>
      </c>
      <c r="C200" s="69">
        <v>446.5</v>
      </c>
      <c r="D200" s="69">
        <v>67.800000000000011</v>
      </c>
      <c r="E200" s="69">
        <f t="shared" si="3"/>
        <v>514.29999999999995</v>
      </c>
    </row>
    <row r="201" spans="1:5">
      <c r="A201" s="3">
        <v>2020</v>
      </c>
      <c r="B201" s="331">
        <v>44085</v>
      </c>
      <c r="C201" s="69">
        <v>448</v>
      </c>
      <c r="D201" s="69">
        <v>66.7</v>
      </c>
      <c r="E201" s="69">
        <f t="shared" si="3"/>
        <v>514.70000000000005</v>
      </c>
    </row>
    <row r="202" spans="1:5">
      <c r="A202" s="3">
        <v>2020</v>
      </c>
      <c r="B202" s="331">
        <v>44088</v>
      </c>
      <c r="C202" s="69">
        <v>450</v>
      </c>
      <c r="D202" s="69">
        <v>67.400000000000006</v>
      </c>
      <c r="E202" s="69">
        <f t="shared" si="3"/>
        <v>517.4</v>
      </c>
    </row>
    <row r="203" spans="1:5">
      <c r="A203" s="3">
        <v>2020</v>
      </c>
      <c r="B203" s="331">
        <v>44089</v>
      </c>
      <c r="C203" s="69">
        <v>447</v>
      </c>
      <c r="D203" s="69">
        <v>68.100000000000009</v>
      </c>
      <c r="E203" s="69">
        <f t="shared" si="3"/>
        <v>515.1</v>
      </c>
    </row>
    <row r="204" spans="1:5">
      <c r="A204" s="3">
        <v>2020</v>
      </c>
      <c r="B204" s="331">
        <v>44090</v>
      </c>
      <c r="C204" s="69">
        <v>448.5</v>
      </c>
      <c r="D204" s="69">
        <v>69.899999999999991</v>
      </c>
      <c r="E204" s="69">
        <f t="shared" si="3"/>
        <v>518.4</v>
      </c>
    </row>
    <row r="205" spans="1:5">
      <c r="A205" s="3">
        <v>2020</v>
      </c>
      <c r="B205" s="331">
        <v>44091</v>
      </c>
      <c r="C205" s="69">
        <v>452</v>
      </c>
      <c r="D205" s="69">
        <v>69</v>
      </c>
      <c r="E205" s="69">
        <f t="shared" si="3"/>
        <v>521</v>
      </c>
    </row>
    <row r="206" spans="1:5">
      <c r="A206" s="3">
        <v>2020</v>
      </c>
      <c r="B206" s="331">
        <v>44092</v>
      </c>
      <c r="C206" s="69">
        <v>455</v>
      </c>
      <c r="D206" s="69">
        <v>69.5</v>
      </c>
      <c r="E206" s="69">
        <f t="shared" si="3"/>
        <v>524.5</v>
      </c>
    </row>
    <row r="207" spans="1:5">
      <c r="A207" s="3">
        <v>2020</v>
      </c>
      <c r="B207" s="331">
        <v>44095</v>
      </c>
      <c r="C207" s="69">
        <v>459.90899999999999</v>
      </c>
      <c r="D207" s="69">
        <v>66.7</v>
      </c>
      <c r="E207" s="69">
        <f t="shared" si="3"/>
        <v>526.60900000000004</v>
      </c>
    </row>
    <row r="208" spans="1:5">
      <c r="A208" s="3">
        <v>2020</v>
      </c>
      <c r="B208" s="331">
        <v>44096</v>
      </c>
      <c r="C208" s="69">
        <v>466.56549999999999</v>
      </c>
      <c r="D208" s="69">
        <v>67.2</v>
      </c>
      <c r="E208" s="69">
        <f t="shared" si="3"/>
        <v>533.76549999999997</v>
      </c>
    </row>
    <row r="209" spans="1:5">
      <c r="A209" s="3">
        <v>2020</v>
      </c>
      <c r="B209" s="331">
        <v>44097</v>
      </c>
      <c r="C209" s="69">
        <v>469.536</v>
      </c>
      <c r="D209" s="69">
        <v>67.300000000000011</v>
      </c>
      <c r="E209" s="69">
        <f t="shared" si="3"/>
        <v>536.83600000000001</v>
      </c>
    </row>
    <row r="210" spans="1:5">
      <c r="A210" s="3">
        <v>2020</v>
      </c>
      <c r="B210" s="331">
        <v>44098</v>
      </c>
      <c r="C210" s="69">
        <v>464.834</v>
      </c>
      <c r="D210" s="69">
        <v>66.8</v>
      </c>
      <c r="E210" s="69">
        <f t="shared" si="3"/>
        <v>531.63400000000001</v>
      </c>
    </row>
    <row r="211" spans="1:5">
      <c r="A211" s="3">
        <v>2020</v>
      </c>
      <c r="B211" s="331">
        <v>44099</v>
      </c>
      <c r="C211" s="69">
        <v>463.9255</v>
      </c>
      <c r="D211" s="69">
        <v>65.600000000000009</v>
      </c>
      <c r="E211" s="69">
        <f t="shared" si="3"/>
        <v>529.52549999999997</v>
      </c>
    </row>
    <row r="212" spans="1:5">
      <c r="A212" s="3">
        <v>2020</v>
      </c>
      <c r="B212" s="331">
        <v>44102</v>
      </c>
      <c r="C212" s="69">
        <v>466.3535</v>
      </c>
      <c r="D212" s="69">
        <v>65.400000000000006</v>
      </c>
      <c r="E212" s="69">
        <f t="shared" si="3"/>
        <v>531.75350000000003</v>
      </c>
    </row>
    <row r="213" spans="1:5">
      <c r="A213" s="3">
        <v>2020</v>
      </c>
      <c r="B213" s="331">
        <v>44103</v>
      </c>
      <c r="C213" s="69">
        <v>474.99450000000002</v>
      </c>
      <c r="D213" s="69">
        <v>65</v>
      </c>
      <c r="E213" s="69">
        <f t="shared" si="3"/>
        <v>539.99450000000002</v>
      </c>
    </row>
    <row r="214" spans="1:5">
      <c r="A214" s="3">
        <v>2020</v>
      </c>
      <c r="B214" s="331">
        <v>44104</v>
      </c>
      <c r="C214" s="69">
        <v>470</v>
      </c>
      <c r="D214" s="69">
        <v>68.5</v>
      </c>
      <c r="E214" s="69">
        <f t="shared" si="3"/>
        <v>538.5</v>
      </c>
    </row>
    <row r="215" spans="1:5">
      <c r="A215" s="3">
        <v>2020</v>
      </c>
      <c r="B215" s="331">
        <v>44105</v>
      </c>
      <c r="C215" s="69">
        <v>467</v>
      </c>
      <c r="D215" s="69">
        <v>67.900000000000006</v>
      </c>
      <c r="E215" s="69">
        <f t="shared" si="3"/>
        <v>534.9</v>
      </c>
    </row>
    <row r="216" spans="1:5">
      <c r="A216" s="3">
        <v>2020</v>
      </c>
      <c r="B216" s="331">
        <v>44106</v>
      </c>
      <c r="C216" s="69">
        <v>465</v>
      </c>
      <c r="D216" s="69">
        <v>70.199999999999989</v>
      </c>
      <c r="E216" s="69">
        <f t="shared" si="3"/>
        <v>535.20000000000005</v>
      </c>
    </row>
    <row r="217" spans="1:5">
      <c r="A217" s="3">
        <v>2020</v>
      </c>
      <c r="B217" s="331">
        <v>44109</v>
      </c>
      <c r="C217" s="69">
        <v>454.5</v>
      </c>
      <c r="D217" s="69">
        <v>78.3</v>
      </c>
      <c r="E217" s="69">
        <f t="shared" si="3"/>
        <v>532.79999999999995</v>
      </c>
    </row>
    <row r="218" spans="1:5">
      <c r="A218" s="3">
        <v>2020</v>
      </c>
      <c r="B218" s="331">
        <v>44110</v>
      </c>
      <c r="C218" s="69">
        <v>452.5</v>
      </c>
      <c r="D218" s="69">
        <v>73.599999999999994</v>
      </c>
      <c r="E218" s="69">
        <f t="shared" si="3"/>
        <v>526.1</v>
      </c>
    </row>
    <row r="219" spans="1:5">
      <c r="A219" s="3">
        <v>2020</v>
      </c>
      <c r="B219" s="331">
        <v>44111</v>
      </c>
      <c r="C219" s="69">
        <v>445.5</v>
      </c>
      <c r="D219" s="69">
        <v>78.8</v>
      </c>
      <c r="E219" s="69">
        <f t="shared" si="3"/>
        <v>524.29999999999995</v>
      </c>
    </row>
    <row r="220" spans="1:5">
      <c r="A220" s="3">
        <v>2020</v>
      </c>
      <c r="B220" s="331">
        <v>44112</v>
      </c>
      <c r="C220" s="69">
        <v>442.5</v>
      </c>
      <c r="D220" s="69">
        <v>78.600000000000009</v>
      </c>
      <c r="E220" s="69">
        <f t="shared" si="3"/>
        <v>521.1</v>
      </c>
    </row>
    <row r="221" spans="1:5">
      <c r="A221" s="3">
        <v>2020</v>
      </c>
      <c r="B221" s="331">
        <v>44113</v>
      </c>
      <c r="C221" s="69">
        <v>438</v>
      </c>
      <c r="D221" s="69">
        <v>77.600000000000009</v>
      </c>
      <c r="E221" s="69">
        <f t="shared" si="3"/>
        <v>515.6</v>
      </c>
    </row>
    <row r="222" spans="1:5">
      <c r="A222" s="3">
        <v>2020</v>
      </c>
      <c r="B222" s="331">
        <v>44117</v>
      </c>
      <c r="C222" s="69">
        <v>440.5</v>
      </c>
      <c r="D222" s="69">
        <v>72.8</v>
      </c>
      <c r="E222" s="69">
        <f t="shared" si="3"/>
        <v>513.29999999999995</v>
      </c>
    </row>
    <row r="223" spans="1:5">
      <c r="A223" s="3">
        <v>2020</v>
      </c>
      <c r="B223" s="331">
        <v>44118</v>
      </c>
      <c r="C223" s="69">
        <v>443.5</v>
      </c>
      <c r="D223" s="69">
        <v>72.599999999999994</v>
      </c>
      <c r="E223" s="69">
        <f t="shared" si="3"/>
        <v>516.1</v>
      </c>
    </row>
    <row r="224" spans="1:5">
      <c r="A224" s="3">
        <v>2020</v>
      </c>
      <c r="B224" s="331">
        <v>44119</v>
      </c>
      <c r="C224" s="69">
        <v>442.5</v>
      </c>
      <c r="D224" s="69">
        <v>73.3</v>
      </c>
      <c r="E224" s="69">
        <f t="shared" si="3"/>
        <v>515.79999999999995</v>
      </c>
    </row>
    <row r="225" spans="1:5">
      <c r="A225" s="3">
        <v>2020</v>
      </c>
      <c r="B225" s="331">
        <v>44120</v>
      </c>
      <c r="C225" s="69">
        <v>440.5</v>
      </c>
      <c r="D225" s="69">
        <v>74.599999999999994</v>
      </c>
      <c r="E225" s="69">
        <f t="shared" si="3"/>
        <v>515.1</v>
      </c>
    </row>
    <row r="226" spans="1:5">
      <c r="A226" s="3">
        <v>2020</v>
      </c>
      <c r="B226" s="331">
        <v>44123</v>
      </c>
      <c r="C226" s="69">
        <v>436.5</v>
      </c>
      <c r="D226" s="69">
        <v>77.100000000000009</v>
      </c>
      <c r="E226" s="69">
        <f t="shared" si="3"/>
        <v>513.6</v>
      </c>
    </row>
    <row r="227" spans="1:5">
      <c r="A227" s="3">
        <v>2020</v>
      </c>
      <c r="B227" s="331">
        <v>44124</v>
      </c>
      <c r="C227" s="69">
        <v>434.5</v>
      </c>
      <c r="D227" s="69">
        <v>78.7</v>
      </c>
      <c r="E227" s="69">
        <f t="shared" si="3"/>
        <v>513.20000000000005</v>
      </c>
    </row>
    <row r="228" spans="1:5">
      <c r="A228" s="3">
        <v>2020</v>
      </c>
      <c r="B228" s="331">
        <v>44125</v>
      </c>
      <c r="C228" s="69">
        <v>430.5</v>
      </c>
      <c r="D228" s="69">
        <v>82.399999999999991</v>
      </c>
      <c r="E228" s="69">
        <f t="shared" si="3"/>
        <v>512.9</v>
      </c>
    </row>
    <row r="229" spans="1:5">
      <c r="A229" s="3">
        <v>2020</v>
      </c>
      <c r="B229" s="331">
        <v>44126</v>
      </c>
      <c r="C229" s="69">
        <v>429</v>
      </c>
      <c r="D229" s="69">
        <v>85.7</v>
      </c>
      <c r="E229" s="69">
        <f t="shared" si="3"/>
        <v>514.70000000000005</v>
      </c>
    </row>
    <row r="230" spans="1:5">
      <c r="A230" s="3">
        <v>2020</v>
      </c>
      <c r="B230" s="331">
        <v>44127</v>
      </c>
      <c r="C230" s="69">
        <v>428</v>
      </c>
      <c r="D230" s="69">
        <v>84.399999999999991</v>
      </c>
      <c r="E230" s="69">
        <f t="shared" si="3"/>
        <v>512.4</v>
      </c>
    </row>
    <row r="231" spans="1:5">
      <c r="A231" s="3">
        <v>2020</v>
      </c>
      <c r="B231" s="331">
        <v>44130</v>
      </c>
      <c r="C231" s="69">
        <v>434</v>
      </c>
      <c r="D231" s="69">
        <v>80.300000000000011</v>
      </c>
      <c r="E231" s="69">
        <f t="shared" si="3"/>
        <v>514.29999999999995</v>
      </c>
    </row>
    <row r="232" spans="1:5">
      <c r="A232" s="3">
        <v>2020</v>
      </c>
      <c r="B232" s="331">
        <v>44131</v>
      </c>
      <c r="C232" s="69">
        <v>430.5</v>
      </c>
      <c r="D232" s="69">
        <v>76.900000000000006</v>
      </c>
      <c r="E232" s="69">
        <f t="shared" si="3"/>
        <v>507.4</v>
      </c>
    </row>
    <row r="233" spans="1:5">
      <c r="A233" s="3">
        <v>2020</v>
      </c>
      <c r="B233" s="331">
        <v>44132</v>
      </c>
      <c r="C233" s="69">
        <v>434</v>
      </c>
      <c r="D233" s="69">
        <v>77.3</v>
      </c>
      <c r="E233" s="69">
        <f t="shared" si="3"/>
        <v>511.3</v>
      </c>
    </row>
    <row r="234" spans="1:5">
      <c r="A234" s="3">
        <v>2020</v>
      </c>
      <c r="B234" s="331">
        <v>44133</v>
      </c>
      <c r="C234" s="69">
        <v>429.5</v>
      </c>
      <c r="D234" s="69">
        <v>82.399999999999991</v>
      </c>
      <c r="E234" s="69">
        <f t="shared" si="3"/>
        <v>511.9</v>
      </c>
    </row>
    <row r="235" spans="1:5">
      <c r="A235" s="3">
        <v>2020</v>
      </c>
      <c r="B235" s="331">
        <v>44134</v>
      </c>
      <c r="C235" s="69">
        <v>423.5</v>
      </c>
      <c r="D235" s="69">
        <v>87.5</v>
      </c>
      <c r="E235" s="69">
        <f t="shared" si="3"/>
        <v>511</v>
      </c>
    </row>
    <row r="236" spans="1:5">
      <c r="A236" s="3">
        <v>2020</v>
      </c>
      <c r="B236" s="331">
        <v>44137</v>
      </c>
      <c r="C236" s="69">
        <v>424</v>
      </c>
      <c r="D236" s="69">
        <v>84.5</v>
      </c>
      <c r="E236" s="69">
        <f t="shared" si="3"/>
        <v>508.5</v>
      </c>
    </row>
    <row r="237" spans="1:5">
      <c r="A237" s="3">
        <v>2020</v>
      </c>
      <c r="B237" s="331">
        <v>44138</v>
      </c>
      <c r="C237" s="69">
        <v>417.5</v>
      </c>
      <c r="D237" s="69">
        <v>90</v>
      </c>
      <c r="E237" s="69">
        <f t="shared" si="3"/>
        <v>507.5</v>
      </c>
    </row>
    <row r="238" spans="1:5">
      <c r="A238" s="3">
        <v>2020</v>
      </c>
      <c r="B238" s="331">
        <v>44139</v>
      </c>
      <c r="C238" s="69">
        <v>412</v>
      </c>
      <c r="D238" s="69">
        <v>76.5</v>
      </c>
      <c r="E238" s="69">
        <f t="shared" si="3"/>
        <v>488.5</v>
      </c>
    </row>
    <row r="239" spans="1:5">
      <c r="A239" s="3">
        <v>2020</v>
      </c>
      <c r="B239" s="331">
        <v>44140</v>
      </c>
      <c r="C239" s="69">
        <v>404.5</v>
      </c>
      <c r="D239" s="69">
        <v>76.400000000000006</v>
      </c>
      <c r="E239" s="69">
        <f t="shared" si="3"/>
        <v>480.9</v>
      </c>
    </row>
    <row r="240" spans="1:5">
      <c r="A240" s="3">
        <v>2020</v>
      </c>
      <c r="B240" s="331">
        <v>44141</v>
      </c>
      <c r="C240" s="69">
        <v>404</v>
      </c>
      <c r="D240" s="69">
        <v>82</v>
      </c>
      <c r="E240" s="69">
        <f t="shared" si="3"/>
        <v>486</v>
      </c>
    </row>
    <row r="241" spans="1:5">
      <c r="A241" s="3">
        <v>2020</v>
      </c>
      <c r="B241" s="331">
        <v>44144</v>
      </c>
      <c r="C241" s="69">
        <v>373.5</v>
      </c>
      <c r="D241" s="69">
        <v>92.4</v>
      </c>
      <c r="E241" s="69">
        <f t="shared" si="3"/>
        <v>465.9</v>
      </c>
    </row>
    <row r="242" spans="1:5">
      <c r="A242" s="3">
        <v>2020</v>
      </c>
      <c r="B242" s="331">
        <v>44145</v>
      </c>
      <c r="C242" s="69">
        <v>379</v>
      </c>
      <c r="D242" s="69">
        <v>96.1</v>
      </c>
      <c r="E242" s="69">
        <f t="shared" si="3"/>
        <v>475.1</v>
      </c>
    </row>
    <row r="243" spans="1:5">
      <c r="A243" s="3">
        <v>2020</v>
      </c>
      <c r="B243" s="331">
        <v>44147</v>
      </c>
      <c r="C243" s="69">
        <v>394</v>
      </c>
      <c r="D243" s="69">
        <v>88.2</v>
      </c>
      <c r="E243" s="69">
        <f t="shared" si="3"/>
        <v>482.2</v>
      </c>
    </row>
    <row r="244" spans="1:5">
      <c r="A244" s="3">
        <v>2020</v>
      </c>
      <c r="B244" s="331">
        <v>44148</v>
      </c>
      <c r="C244" s="69">
        <v>391</v>
      </c>
      <c r="D244" s="69">
        <v>89.8</v>
      </c>
      <c r="E244" s="69">
        <f t="shared" si="3"/>
        <v>480.8</v>
      </c>
    </row>
    <row r="245" spans="1:5">
      <c r="A245" s="3">
        <v>2020</v>
      </c>
      <c r="B245" s="331">
        <v>44151</v>
      </c>
      <c r="C245" s="69">
        <v>388</v>
      </c>
      <c r="D245" s="69">
        <v>90.8</v>
      </c>
      <c r="E245" s="69">
        <f t="shared" si="3"/>
        <v>478.8</v>
      </c>
    </row>
    <row r="246" spans="1:5">
      <c r="A246" s="3">
        <v>2020</v>
      </c>
      <c r="B246" s="331">
        <v>44152</v>
      </c>
      <c r="C246" s="69">
        <v>391</v>
      </c>
      <c r="D246" s="69">
        <v>85.9</v>
      </c>
      <c r="E246" s="69">
        <f t="shared" si="3"/>
        <v>476.9</v>
      </c>
    </row>
    <row r="247" spans="1:5">
      <c r="A247" s="3">
        <v>2020</v>
      </c>
      <c r="B247" s="331">
        <v>44153</v>
      </c>
      <c r="C247" s="69">
        <v>390</v>
      </c>
      <c r="D247" s="69">
        <v>87.1</v>
      </c>
      <c r="E247" s="69">
        <f t="shared" si="3"/>
        <v>477.1</v>
      </c>
    </row>
    <row r="248" spans="1:5">
      <c r="A248" s="3">
        <v>2020</v>
      </c>
      <c r="B248" s="331">
        <v>44154</v>
      </c>
      <c r="C248" s="69">
        <v>393.5</v>
      </c>
      <c r="D248" s="69">
        <v>83</v>
      </c>
      <c r="E248" s="69">
        <f t="shared" si="3"/>
        <v>476.5</v>
      </c>
    </row>
    <row r="249" spans="1:5">
      <c r="A249" s="3">
        <v>2020</v>
      </c>
      <c r="B249" s="331">
        <v>44155</v>
      </c>
      <c r="C249" s="69">
        <v>392.5</v>
      </c>
      <c r="D249" s="69">
        <v>82.5</v>
      </c>
      <c r="E249" s="69">
        <f t="shared" si="3"/>
        <v>475</v>
      </c>
    </row>
    <row r="250" spans="1:5">
      <c r="A250" s="3">
        <v>2020</v>
      </c>
      <c r="B250" s="331">
        <v>44158</v>
      </c>
      <c r="C250" s="69">
        <v>389</v>
      </c>
      <c r="D250" s="69">
        <v>85.5</v>
      </c>
      <c r="E250" s="69">
        <f t="shared" si="3"/>
        <v>474.5</v>
      </c>
    </row>
    <row r="251" spans="1:5">
      <c r="A251" s="3">
        <v>2020</v>
      </c>
      <c r="B251" s="331">
        <v>44159</v>
      </c>
      <c r="C251" s="69">
        <v>380</v>
      </c>
      <c r="D251" s="69">
        <v>88.1</v>
      </c>
      <c r="E251" s="69">
        <f t="shared" si="3"/>
        <v>468.1</v>
      </c>
    </row>
    <row r="252" spans="1:5">
      <c r="A252" s="3">
        <v>2020</v>
      </c>
      <c r="B252" s="331">
        <v>44160</v>
      </c>
      <c r="C252" s="69">
        <v>379</v>
      </c>
      <c r="D252" s="69">
        <v>88.2</v>
      </c>
      <c r="E252" s="69">
        <f t="shared" si="3"/>
        <v>467.2</v>
      </c>
    </row>
    <row r="253" spans="1:5">
      <c r="A253" s="3">
        <v>2020</v>
      </c>
      <c r="B253" s="331">
        <v>44162</v>
      </c>
      <c r="C253" s="69">
        <v>381</v>
      </c>
      <c r="D253" s="69">
        <v>83.899999999999991</v>
      </c>
      <c r="E253" s="69">
        <f t="shared" si="3"/>
        <v>464.9</v>
      </c>
    </row>
    <row r="254" spans="1:5">
      <c r="A254" s="3">
        <v>2020</v>
      </c>
      <c r="B254" s="331">
        <v>44165</v>
      </c>
      <c r="C254" s="69">
        <v>381</v>
      </c>
      <c r="D254" s="69">
        <v>84.1</v>
      </c>
      <c r="E254" s="69">
        <f t="shared" si="3"/>
        <v>465.1</v>
      </c>
    </row>
    <row r="255" spans="1:5">
      <c r="A255" s="3">
        <v>2020</v>
      </c>
      <c r="B255" s="331">
        <v>44166</v>
      </c>
      <c r="C255" s="69">
        <v>365.5</v>
      </c>
      <c r="D255" s="69">
        <v>92.800000000000011</v>
      </c>
      <c r="E255" s="69">
        <f t="shared" si="3"/>
        <v>458.3</v>
      </c>
    </row>
    <row r="256" spans="1:5">
      <c r="A256" s="3">
        <v>2020</v>
      </c>
      <c r="B256" s="331">
        <v>44167</v>
      </c>
      <c r="C256" s="69">
        <v>358.5</v>
      </c>
      <c r="D256" s="69">
        <v>93.7</v>
      </c>
      <c r="E256" s="69">
        <f t="shared" si="3"/>
        <v>452.2</v>
      </c>
    </row>
    <row r="257" spans="1:5">
      <c r="A257" s="3">
        <v>2020</v>
      </c>
      <c r="B257" s="331">
        <v>44168</v>
      </c>
      <c r="C257" s="69">
        <v>353.5</v>
      </c>
      <c r="D257" s="69">
        <v>90.7</v>
      </c>
      <c r="E257" s="69">
        <f t="shared" si="3"/>
        <v>444.2</v>
      </c>
    </row>
    <row r="258" spans="1:5">
      <c r="A258" s="3">
        <v>2020</v>
      </c>
      <c r="B258" s="331">
        <v>44169</v>
      </c>
      <c r="C258" s="69">
        <v>345.5</v>
      </c>
      <c r="D258" s="69">
        <v>96.8</v>
      </c>
      <c r="E258" s="69">
        <f t="shared" si="3"/>
        <v>442.3</v>
      </c>
    </row>
    <row r="259" spans="1:5">
      <c r="A259" s="3">
        <v>2020</v>
      </c>
      <c r="B259" s="331">
        <v>44172</v>
      </c>
      <c r="C259" s="69">
        <v>347.5</v>
      </c>
      <c r="D259" s="69">
        <v>92.4</v>
      </c>
      <c r="E259" s="69">
        <f t="shared" si="3"/>
        <v>439.9</v>
      </c>
    </row>
    <row r="260" spans="1:5">
      <c r="A260" s="3">
        <v>2020</v>
      </c>
      <c r="B260" s="331">
        <v>44173</v>
      </c>
      <c r="C260" s="69">
        <v>349</v>
      </c>
      <c r="D260" s="69">
        <v>92</v>
      </c>
      <c r="E260" s="69">
        <f t="shared" si="3"/>
        <v>441</v>
      </c>
    </row>
    <row r="261" spans="1:5">
      <c r="A261" s="3">
        <v>2020</v>
      </c>
      <c r="B261" s="331">
        <v>44174</v>
      </c>
      <c r="C261" s="69">
        <v>347.5</v>
      </c>
      <c r="D261" s="69">
        <v>93.7</v>
      </c>
      <c r="E261" s="69">
        <f t="shared" ref="E261:E324" si="4">$D261+C261</f>
        <v>441.2</v>
      </c>
    </row>
    <row r="262" spans="1:5">
      <c r="A262" s="3">
        <v>2020</v>
      </c>
      <c r="B262" s="331">
        <v>44175</v>
      </c>
      <c r="C262" s="69">
        <v>347.5</v>
      </c>
      <c r="D262" s="69">
        <v>90.8</v>
      </c>
      <c r="E262" s="69">
        <f t="shared" si="4"/>
        <v>438.3</v>
      </c>
    </row>
    <row r="263" spans="1:5">
      <c r="A263" s="3">
        <v>2020</v>
      </c>
      <c r="B263" s="331">
        <v>44176</v>
      </c>
      <c r="C263" s="69">
        <v>348</v>
      </c>
      <c r="D263" s="69">
        <v>89.8</v>
      </c>
      <c r="E263" s="69">
        <f t="shared" si="4"/>
        <v>437.8</v>
      </c>
    </row>
    <row r="264" spans="1:5">
      <c r="A264" s="3">
        <v>2020</v>
      </c>
      <c r="B264" s="331">
        <v>44179</v>
      </c>
      <c r="C264" s="69">
        <v>344.5</v>
      </c>
      <c r="D264" s="69">
        <v>89.4</v>
      </c>
      <c r="E264" s="69">
        <f t="shared" si="4"/>
        <v>433.9</v>
      </c>
    </row>
    <row r="265" spans="1:5">
      <c r="A265" s="3">
        <v>2020</v>
      </c>
      <c r="B265" s="331">
        <v>44180</v>
      </c>
      <c r="C265" s="69">
        <v>337.5</v>
      </c>
      <c r="D265" s="69">
        <v>91</v>
      </c>
      <c r="E265" s="69">
        <f t="shared" si="4"/>
        <v>428.5</v>
      </c>
    </row>
    <row r="266" spans="1:5">
      <c r="A266" s="3">
        <v>2020</v>
      </c>
      <c r="B266" s="331">
        <v>44181</v>
      </c>
      <c r="C266" s="69">
        <v>337</v>
      </c>
      <c r="D266" s="69">
        <v>91.8</v>
      </c>
      <c r="E266" s="69">
        <f t="shared" si="4"/>
        <v>428.8</v>
      </c>
    </row>
    <row r="267" spans="1:5">
      <c r="A267" s="3">
        <v>2020</v>
      </c>
      <c r="B267" s="331">
        <v>44182</v>
      </c>
      <c r="C267" s="69">
        <v>333.5</v>
      </c>
      <c r="D267" s="69">
        <v>93.4</v>
      </c>
      <c r="E267" s="69">
        <f t="shared" si="4"/>
        <v>426.9</v>
      </c>
    </row>
    <row r="268" spans="1:5">
      <c r="A268" s="3">
        <v>2020</v>
      </c>
      <c r="B268" s="331">
        <v>44183</v>
      </c>
      <c r="C268" s="69">
        <v>330</v>
      </c>
      <c r="D268" s="69">
        <v>94.899999999999991</v>
      </c>
      <c r="E268" s="69">
        <f t="shared" si="4"/>
        <v>424.9</v>
      </c>
    </row>
    <row r="269" spans="1:5">
      <c r="A269" s="3">
        <v>2020</v>
      </c>
      <c r="B269" s="331">
        <v>44186</v>
      </c>
      <c r="C269" s="69">
        <v>333</v>
      </c>
      <c r="D269" s="69">
        <v>93.5</v>
      </c>
      <c r="E269" s="69">
        <f t="shared" si="4"/>
        <v>426.5</v>
      </c>
    </row>
    <row r="270" spans="1:5">
      <c r="A270" s="3">
        <v>2020</v>
      </c>
      <c r="B270" s="331">
        <v>44187</v>
      </c>
      <c r="C270" s="69">
        <v>336</v>
      </c>
      <c r="D270" s="69">
        <v>91.8</v>
      </c>
      <c r="E270" s="69">
        <f t="shared" si="4"/>
        <v>427.8</v>
      </c>
    </row>
    <row r="271" spans="1:5">
      <c r="A271" s="3">
        <v>2020</v>
      </c>
      <c r="B271" s="331">
        <v>44188</v>
      </c>
      <c r="C271" s="69">
        <v>331.5</v>
      </c>
      <c r="D271" s="69">
        <v>94.5</v>
      </c>
      <c r="E271" s="69">
        <f t="shared" si="4"/>
        <v>426</v>
      </c>
    </row>
    <row r="272" spans="1:5">
      <c r="A272" s="3">
        <v>2020</v>
      </c>
      <c r="B272" s="331">
        <v>44189</v>
      </c>
      <c r="C272" s="69">
        <v>334</v>
      </c>
      <c r="D272" s="69">
        <v>92.600000000000009</v>
      </c>
      <c r="E272" s="69">
        <f t="shared" si="4"/>
        <v>426.6</v>
      </c>
    </row>
    <row r="273" spans="1:5">
      <c r="A273" s="3">
        <v>2020</v>
      </c>
      <c r="B273" s="331">
        <v>44193</v>
      </c>
      <c r="C273" s="69">
        <v>332.5</v>
      </c>
      <c r="D273" s="69">
        <v>92.5</v>
      </c>
      <c r="E273" s="69">
        <f t="shared" si="4"/>
        <v>425</v>
      </c>
    </row>
    <row r="274" spans="1:5">
      <c r="A274" s="3">
        <v>2020</v>
      </c>
      <c r="B274" s="331">
        <v>44194</v>
      </c>
      <c r="C274" s="69">
        <v>330.5</v>
      </c>
      <c r="D274" s="69">
        <v>93.899999999999991</v>
      </c>
      <c r="E274" s="69">
        <f t="shared" si="4"/>
        <v>424.4</v>
      </c>
    </row>
    <row r="275" spans="1:5">
      <c r="A275" s="3">
        <v>2020</v>
      </c>
      <c r="B275" s="331">
        <v>44195</v>
      </c>
      <c r="C275" s="69">
        <v>330.5</v>
      </c>
      <c r="D275" s="69">
        <v>92.5</v>
      </c>
      <c r="E275" s="69">
        <f t="shared" si="4"/>
        <v>423</v>
      </c>
    </row>
    <row r="276" spans="1:5">
      <c r="A276" s="3">
        <v>2020</v>
      </c>
      <c r="B276" s="331">
        <v>44196</v>
      </c>
      <c r="C276" s="69">
        <v>328.5</v>
      </c>
      <c r="D276" s="69">
        <v>91.600000000000009</v>
      </c>
      <c r="E276" s="69">
        <f t="shared" si="4"/>
        <v>420.1</v>
      </c>
    </row>
    <row r="277" spans="1:5">
      <c r="A277" s="3">
        <v>2021</v>
      </c>
      <c r="B277" s="331">
        <v>44200</v>
      </c>
      <c r="C277" s="69">
        <v>325.5</v>
      </c>
      <c r="D277" s="69">
        <v>91.4</v>
      </c>
      <c r="E277" s="69">
        <f t="shared" si="4"/>
        <v>416.9</v>
      </c>
    </row>
    <row r="278" spans="1:5">
      <c r="A278" s="3">
        <v>2021</v>
      </c>
      <c r="B278" s="331">
        <v>44201</v>
      </c>
      <c r="C278" s="69">
        <v>321</v>
      </c>
      <c r="D278" s="69">
        <v>95.7</v>
      </c>
      <c r="E278" s="69">
        <f t="shared" si="4"/>
        <v>416.7</v>
      </c>
    </row>
    <row r="279" spans="1:5">
      <c r="A279" s="3">
        <v>2021</v>
      </c>
      <c r="B279" s="331">
        <v>44202</v>
      </c>
      <c r="C279" s="69">
        <v>320</v>
      </c>
      <c r="D279" s="69">
        <v>103.8</v>
      </c>
      <c r="E279" s="69">
        <f t="shared" si="4"/>
        <v>423.8</v>
      </c>
    </row>
    <row r="280" spans="1:5">
      <c r="A280" s="3">
        <v>2021</v>
      </c>
      <c r="B280" s="331">
        <v>44203</v>
      </c>
      <c r="C280" s="69">
        <v>319</v>
      </c>
      <c r="D280" s="69">
        <v>108.1</v>
      </c>
      <c r="E280" s="69">
        <f t="shared" si="4"/>
        <v>427.1</v>
      </c>
    </row>
    <row r="281" spans="1:5">
      <c r="A281" s="3">
        <v>2021</v>
      </c>
      <c r="B281" s="331">
        <v>44204</v>
      </c>
      <c r="C281" s="69">
        <v>315.5</v>
      </c>
      <c r="D281" s="69">
        <v>111.7</v>
      </c>
      <c r="E281" s="69">
        <f t="shared" si="4"/>
        <v>427.2</v>
      </c>
    </row>
    <row r="282" spans="1:5">
      <c r="A282" s="3">
        <v>2021</v>
      </c>
      <c r="B282" s="331">
        <v>44207</v>
      </c>
      <c r="C282" s="69">
        <v>318.5</v>
      </c>
      <c r="D282" s="69">
        <v>114.7</v>
      </c>
      <c r="E282" s="69">
        <f t="shared" si="4"/>
        <v>433.2</v>
      </c>
    </row>
    <row r="283" spans="1:5">
      <c r="A283" s="3">
        <v>2021</v>
      </c>
      <c r="B283" s="331">
        <v>44208</v>
      </c>
      <c r="C283" s="69">
        <v>331.5</v>
      </c>
      <c r="D283" s="69">
        <v>112.99999999999999</v>
      </c>
      <c r="E283" s="69">
        <f t="shared" si="4"/>
        <v>444.5</v>
      </c>
    </row>
    <row r="284" spans="1:5">
      <c r="A284" s="3">
        <v>2021</v>
      </c>
      <c r="B284" s="331">
        <v>44209</v>
      </c>
      <c r="C284" s="69">
        <v>332.5</v>
      </c>
      <c r="D284" s="69">
        <v>108.4</v>
      </c>
      <c r="E284" s="69">
        <f t="shared" si="4"/>
        <v>440.9</v>
      </c>
    </row>
    <row r="285" spans="1:5">
      <c r="A285" s="3">
        <v>2021</v>
      </c>
      <c r="B285" s="331">
        <v>44210</v>
      </c>
      <c r="C285" s="69">
        <v>330</v>
      </c>
      <c r="D285" s="69">
        <v>112.99999999999999</v>
      </c>
      <c r="E285" s="69">
        <f t="shared" si="4"/>
        <v>443</v>
      </c>
    </row>
    <row r="286" spans="1:5">
      <c r="A286" s="3">
        <v>2021</v>
      </c>
      <c r="B286" s="331">
        <v>44211</v>
      </c>
      <c r="C286" s="69">
        <v>337.5</v>
      </c>
      <c r="D286" s="69">
        <v>108.4</v>
      </c>
      <c r="E286" s="69">
        <f t="shared" si="4"/>
        <v>445.9</v>
      </c>
    </row>
    <row r="287" spans="1:5">
      <c r="A287" s="3">
        <v>2021</v>
      </c>
      <c r="B287" s="331">
        <v>44215</v>
      </c>
      <c r="C287" s="69">
        <v>338</v>
      </c>
      <c r="D287" s="69">
        <v>108.89999999999999</v>
      </c>
      <c r="E287" s="69">
        <f t="shared" si="4"/>
        <v>446.9</v>
      </c>
    </row>
    <row r="288" spans="1:5">
      <c r="A288" s="3">
        <v>2021</v>
      </c>
      <c r="B288" s="331">
        <v>44216</v>
      </c>
      <c r="C288" s="69">
        <v>337</v>
      </c>
      <c r="D288" s="69">
        <v>108.1</v>
      </c>
      <c r="E288" s="69">
        <f t="shared" si="4"/>
        <v>445.1</v>
      </c>
    </row>
    <row r="289" spans="1:5">
      <c r="A289" s="3">
        <v>2021</v>
      </c>
      <c r="B289" s="331">
        <v>44217</v>
      </c>
      <c r="C289" s="69">
        <v>332.5</v>
      </c>
      <c r="D289" s="69">
        <v>110.7</v>
      </c>
      <c r="E289" s="69">
        <f t="shared" si="4"/>
        <v>443.2</v>
      </c>
    </row>
    <row r="290" spans="1:5">
      <c r="A290" s="3">
        <v>2021</v>
      </c>
      <c r="B290" s="331">
        <v>44218</v>
      </c>
      <c r="C290" s="69">
        <v>331</v>
      </c>
      <c r="D290" s="69">
        <v>108.7</v>
      </c>
      <c r="E290" s="69">
        <f t="shared" si="4"/>
        <v>439.7</v>
      </c>
    </row>
    <row r="291" spans="1:5">
      <c r="A291" s="3">
        <v>2021</v>
      </c>
      <c r="B291" s="331">
        <v>44221</v>
      </c>
      <c r="C291" s="69">
        <v>332</v>
      </c>
      <c r="D291" s="69">
        <v>103.1</v>
      </c>
      <c r="E291" s="69">
        <f t="shared" si="4"/>
        <v>435.1</v>
      </c>
    </row>
    <row r="292" spans="1:5">
      <c r="A292" s="3">
        <v>2021</v>
      </c>
      <c r="B292" s="331">
        <v>44222</v>
      </c>
      <c r="C292" s="69">
        <v>335.5</v>
      </c>
      <c r="D292" s="69">
        <v>103.60000000000001</v>
      </c>
      <c r="E292" s="69">
        <f t="shared" si="4"/>
        <v>439.1</v>
      </c>
    </row>
    <row r="293" spans="1:5">
      <c r="A293" s="3">
        <v>2021</v>
      </c>
      <c r="B293" s="331">
        <v>44223</v>
      </c>
      <c r="C293" s="69">
        <v>341.5</v>
      </c>
      <c r="D293" s="69">
        <v>101.8</v>
      </c>
      <c r="E293" s="69">
        <f t="shared" si="4"/>
        <v>443.3</v>
      </c>
    </row>
    <row r="294" spans="1:5">
      <c r="A294" s="3">
        <v>2021</v>
      </c>
      <c r="B294" s="331">
        <v>44224</v>
      </c>
      <c r="C294" s="69">
        <v>338</v>
      </c>
      <c r="D294" s="69">
        <v>104.69999999999999</v>
      </c>
      <c r="E294" s="69">
        <f t="shared" si="4"/>
        <v>442.7</v>
      </c>
    </row>
    <row r="295" spans="1:5">
      <c r="A295" s="3">
        <v>2021</v>
      </c>
      <c r="B295" s="331">
        <v>44225</v>
      </c>
      <c r="C295" s="69">
        <v>334</v>
      </c>
      <c r="D295" s="69">
        <v>106.69999999999999</v>
      </c>
      <c r="E295" s="69">
        <f t="shared" si="4"/>
        <v>440.7</v>
      </c>
    </row>
    <row r="296" spans="1:5">
      <c r="A296" s="3">
        <v>2021</v>
      </c>
      <c r="B296" s="331">
        <v>44228</v>
      </c>
      <c r="C296" s="69">
        <v>335.5</v>
      </c>
      <c r="D296" s="69">
        <v>108.1</v>
      </c>
      <c r="E296" s="69">
        <f t="shared" si="4"/>
        <v>443.6</v>
      </c>
    </row>
    <row r="297" spans="1:5">
      <c r="A297" s="3">
        <v>2021</v>
      </c>
      <c r="B297" s="331">
        <v>44229</v>
      </c>
      <c r="C297" s="69">
        <v>328</v>
      </c>
      <c r="D297" s="69">
        <v>109.80000000000001</v>
      </c>
      <c r="E297" s="69">
        <f t="shared" si="4"/>
        <v>437.8</v>
      </c>
    </row>
    <row r="298" spans="1:5">
      <c r="A298" s="3">
        <v>2021</v>
      </c>
      <c r="B298" s="331">
        <v>44230</v>
      </c>
      <c r="C298" s="69">
        <v>324</v>
      </c>
      <c r="D298" s="69">
        <v>113.9</v>
      </c>
      <c r="E298" s="69">
        <f t="shared" si="4"/>
        <v>437.9</v>
      </c>
    </row>
    <row r="299" spans="1:5">
      <c r="A299" s="3">
        <v>2021</v>
      </c>
      <c r="B299" s="331">
        <v>44231</v>
      </c>
      <c r="C299" s="69">
        <v>319.5</v>
      </c>
      <c r="D299" s="69">
        <v>114.1</v>
      </c>
      <c r="E299" s="69">
        <f t="shared" si="4"/>
        <v>433.6</v>
      </c>
    </row>
    <row r="300" spans="1:5">
      <c r="A300" s="3">
        <v>2021</v>
      </c>
      <c r="B300" s="331">
        <v>44232</v>
      </c>
      <c r="C300" s="69">
        <v>317</v>
      </c>
      <c r="D300" s="69">
        <v>116.5</v>
      </c>
      <c r="E300" s="69">
        <f t="shared" si="4"/>
        <v>433.5</v>
      </c>
    </row>
    <row r="301" spans="1:5">
      <c r="A301" s="3">
        <v>2021</v>
      </c>
      <c r="B301" s="331">
        <v>44235</v>
      </c>
      <c r="C301" s="69">
        <v>319</v>
      </c>
      <c r="D301" s="69">
        <v>117.10000000000001</v>
      </c>
      <c r="E301" s="69">
        <f t="shared" si="4"/>
        <v>436.1</v>
      </c>
    </row>
    <row r="302" spans="1:5">
      <c r="A302" s="3">
        <v>2021</v>
      </c>
      <c r="B302" s="331">
        <v>44236</v>
      </c>
      <c r="C302" s="69">
        <v>321.5</v>
      </c>
      <c r="D302" s="69">
        <v>115.9</v>
      </c>
      <c r="E302" s="69">
        <f t="shared" si="4"/>
        <v>437.4</v>
      </c>
    </row>
    <row r="303" spans="1:5">
      <c r="A303" s="3">
        <v>2021</v>
      </c>
      <c r="B303" s="331">
        <v>44237</v>
      </c>
      <c r="C303" s="69">
        <v>325.5</v>
      </c>
      <c r="D303" s="69">
        <v>112.3</v>
      </c>
      <c r="E303" s="69">
        <f t="shared" si="4"/>
        <v>437.8</v>
      </c>
    </row>
    <row r="304" spans="1:5">
      <c r="A304" s="3">
        <v>2021</v>
      </c>
      <c r="B304" s="331">
        <v>44238</v>
      </c>
      <c r="C304" s="69">
        <v>320.5</v>
      </c>
      <c r="D304" s="69">
        <v>116.6</v>
      </c>
      <c r="E304" s="69">
        <f t="shared" si="4"/>
        <v>437.1</v>
      </c>
    </row>
    <row r="305" spans="1:5">
      <c r="A305" s="3">
        <v>2021</v>
      </c>
      <c r="B305" s="331">
        <v>44239</v>
      </c>
      <c r="C305" s="69">
        <v>317.5</v>
      </c>
      <c r="D305" s="69">
        <v>121.10000000000001</v>
      </c>
      <c r="E305" s="69">
        <f t="shared" si="4"/>
        <v>438.6</v>
      </c>
    </row>
    <row r="306" spans="1:5">
      <c r="A306" s="3">
        <v>2021</v>
      </c>
      <c r="B306" s="331">
        <v>44243</v>
      </c>
      <c r="C306" s="69">
        <v>318</v>
      </c>
      <c r="D306" s="69">
        <v>131.6</v>
      </c>
      <c r="E306" s="69">
        <f t="shared" si="4"/>
        <v>449.6</v>
      </c>
    </row>
    <row r="307" spans="1:5">
      <c r="A307" s="3">
        <v>2021</v>
      </c>
      <c r="B307" s="331">
        <v>44244</v>
      </c>
      <c r="C307" s="69">
        <v>324</v>
      </c>
      <c r="D307" s="69">
        <v>127.2</v>
      </c>
      <c r="E307" s="69">
        <f t="shared" si="4"/>
        <v>451.2</v>
      </c>
    </row>
    <row r="308" spans="1:5">
      <c r="A308" s="3">
        <v>2021</v>
      </c>
      <c r="B308" s="331">
        <v>44245</v>
      </c>
      <c r="C308" s="69">
        <v>324.5</v>
      </c>
      <c r="D308" s="69">
        <v>129.6</v>
      </c>
      <c r="E308" s="69">
        <f t="shared" si="4"/>
        <v>454.1</v>
      </c>
    </row>
    <row r="309" spans="1:5">
      <c r="A309" s="3">
        <v>2021</v>
      </c>
      <c r="B309" s="331">
        <v>44246</v>
      </c>
      <c r="C309" s="69">
        <v>323.5</v>
      </c>
      <c r="D309" s="69">
        <v>133.9</v>
      </c>
      <c r="E309" s="69">
        <f t="shared" si="4"/>
        <v>457.4</v>
      </c>
    </row>
    <row r="310" spans="1:5">
      <c r="A310" s="3">
        <v>2021</v>
      </c>
      <c r="B310" s="331">
        <v>44249</v>
      </c>
      <c r="C310" s="69">
        <v>327</v>
      </c>
      <c r="D310" s="69">
        <v>136.60000000000002</v>
      </c>
      <c r="E310" s="69">
        <f t="shared" si="4"/>
        <v>463.6</v>
      </c>
    </row>
    <row r="311" spans="1:5">
      <c r="A311" s="3">
        <v>2021</v>
      </c>
      <c r="B311" s="331">
        <v>44250</v>
      </c>
      <c r="C311" s="69">
        <v>327</v>
      </c>
      <c r="D311" s="69">
        <v>134.30000000000001</v>
      </c>
      <c r="E311" s="69">
        <f t="shared" si="4"/>
        <v>461.3</v>
      </c>
    </row>
    <row r="312" spans="1:5">
      <c r="A312" s="3">
        <v>2021</v>
      </c>
      <c r="B312" s="331">
        <v>44251</v>
      </c>
      <c r="C312" s="69">
        <v>327.5</v>
      </c>
      <c r="D312" s="69">
        <v>137.69999999999999</v>
      </c>
      <c r="E312" s="69">
        <f t="shared" si="4"/>
        <v>465.2</v>
      </c>
    </row>
    <row r="313" spans="1:5">
      <c r="A313" s="3">
        <v>2021</v>
      </c>
      <c r="B313" s="331">
        <v>44252</v>
      </c>
      <c r="C313" s="69">
        <v>325.5</v>
      </c>
      <c r="D313" s="69">
        <v>152.29999999999998</v>
      </c>
      <c r="E313" s="69">
        <f t="shared" si="4"/>
        <v>477.79999999999995</v>
      </c>
    </row>
    <row r="314" spans="1:5">
      <c r="A314" s="3">
        <v>2021</v>
      </c>
      <c r="B314" s="331">
        <v>44253</v>
      </c>
      <c r="C314" s="69">
        <v>331.5</v>
      </c>
      <c r="D314" s="69">
        <v>140.69999999999999</v>
      </c>
      <c r="E314" s="69">
        <f t="shared" si="4"/>
        <v>472.2</v>
      </c>
    </row>
    <row r="315" spans="1:5">
      <c r="A315" s="3">
        <v>2021</v>
      </c>
      <c r="B315" s="331">
        <v>44256</v>
      </c>
      <c r="C315" s="69">
        <v>325.5</v>
      </c>
      <c r="D315" s="69">
        <v>141.9</v>
      </c>
      <c r="E315" s="69">
        <f t="shared" si="4"/>
        <v>467.4</v>
      </c>
    </row>
    <row r="316" spans="1:5">
      <c r="A316" s="3">
        <v>2021</v>
      </c>
      <c r="B316" s="331">
        <v>44257</v>
      </c>
      <c r="C316" s="69">
        <v>328.5</v>
      </c>
      <c r="D316" s="69">
        <v>139.30000000000001</v>
      </c>
      <c r="E316" s="69">
        <f t="shared" si="4"/>
        <v>467.8</v>
      </c>
    </row>
    <row r="317" spans="1:5">
      <c r="A317" s="3">
        <v>2021</v>
      </c>
      <c r="B317" s="331">
        <v>44258</v>
      </c>
      <c r="C317" s="69">
        <v>326.5</v>
      </c>
      <c r="D317" s="69">
        <v>148.30000000000001</v>
      </c>
      <c r="E317" s="69">
        <f t="shared" si="4"/>
        <v>474.8</v>
      </c>
    </row>
    <row r="318" spans="1:5">
      <c r="A318" s="3">
        <v>2021</v>
      </c>
      <c r="B318" s="331">
        <v>44259</v>
      </c>
      <c r="C318" s="69">
        <v>325</v>
      </c>
      <c r="D318" s="69">
        <v>156.6</v>
      </c>
      <c r="E318" s="69">
        <f t="shared" si="4"/>
        <v>481.6</v>
      </c>
    </row>
    <row r="319" spans="1:5">
      <c r="A319" s="3">
        <v>2021</v>
      </c>
      <c r="B319" s="331">
        <v>44260</v>
      </c>
      <c r="C319" s="69">
        <v>337.5</v>
      </c>
      <c r="D319" s="69">
        <v>156.80000000000001</v>
      </c>
      <c r="E319" s="69">
        <f t="shared" si="4"/>
        <v>494.3</v>
      </c>
    </row>
    <row r="320" spans="1:5">
      <c r="A320" s="3">
        <v>2021</v>
      </c>
      <c r="B320" s="331">
        <v>44263</v>
      </c>
      <c r="C320" s="69">
        <v>341.5</v>
      </c>
      <c r="D320" s="69">
        <v>159.20000000000002</v>
      </c>
      <c r="E320" s="69">
        <f t="shared" si="4"/>
        <v>500.70000000000005</v>
      </c>
    </row>
    <row r="321" spans="1:5">
      <c r="A321" s="3">
        <v>2021</v>
      </c>
      <c r="B321" s="331">
        <v>44264</v>
      </c>
      <c r="C321" s="69">
        <v>340</v>
      </c>
      <c r="D321" s="69">
        <v>152.80000000000001</v>
      </c>
      <c r="E321" s="69">
        <f t="shared" si="4"/>
        <v>492.8</v>
      </c>
    </row>
    <row r="322" spans="1:5">
      <c r="A322" s="3">
        <v>2021</v>
      </c>
      <c r="B322" s="331">
        <v>44265</v>
      </c>
      <c r="C322" s="69">
        <v>336</v>
      </c>
      <c r="D322" s="69">
        <v>152</v>
      </c>
      <c r="E322" s="69">
        <f t="shared" si="4"/>
        <v>488</v>
      </c>
    </row>
    <row r="323" spans="1:5">
      <c r="A323" s="3">
        <v>2021</v>
      </c>
      <c r="B323" s="331">
        <v>44266</v>
      </c>
      <c r="C323" s="69">
        <v>329.5</v>
      </c>
      <c r="D323" s="69">
        <v>153.9</v>
      </c>
      <c r="E323" s="69">
        <f t="shared" si="4"/>
        <v>483.4</v>
      </c>
    </row>
    <row r="324" spans="1:5">
      <c r="A324" s="3">
        <v>2021</v>
      </c>
      <c r="B324" s="331">
        <v>44267</v>
      </c>
      <c r="C324" s="69">
        <v>334.5</v>
      </c>
      <c r="D324" s="69">
        <v>162.6</v>
      </c>
      <c r="E324" s="69">
        <f t="shared" si="4"/>
        <v>497.1</v>
      </c>
    </row>
    <row r="325" spans="1:5">
      <c r="A325" s="3">
        <v>2021</v>
      </c>
      <c r="B325" s="331">
        <v>44270</v>
      </c>
      <c r="C325" s="69">
        <v>335.5</v>
      </c>
      <c r="D325" s="69">
        <v>160.60000000000002</v>
      </c>
      <c r="E325" s="69">
        <f t="shared" ref="E325:E388" si="5">$D325+C325</f>
        <v>496.1</v>
      </c>
    </row>
    <row r="326" spans="1:5">
      <c r="A326" s="3">
        <v>2021</v>
      </c>
      <c r="B326" s="331">
        <v>44271</v>
      </c>
      <c r="C326" s="69">
        <v>336</v>
      </c>
      <c r="D326" s="69">
        <v>162</v>
      </c>
      <c r="E326" s="69">
        <f t="shared" si="5"/>
        <v>498</v>
      </c>
    </row>
    <row r="327" spans="1:5">
      <c r="A327" s="3">
        <v>2021</v>
      </c>
      <c r="B327" s="331">
        <v>44272</v>
      </c>
      <c r="C327" s="69">
        <v>339</v>
      </c>
      <c r="D327" s="69">
        <v>164.5</v>
      </c>
      <c r="E327" s="69">
        <f t="shared" si="5"/>
        <v>503.5</v>
      </c>
    </row>
    <row r="328" spans="1:5">
      <c r="A328" s="3">
        <v>2021</v>
      </c>
      <c r="B328" s="331">
        <v>44273</v>
      </c>
      <c r="C328" s="69">
        <v>332</v>
      </c>
      <c r="D328" s="69">
        <v>171</v>
      </c>
      <c r="E328" s="69">
        <f t="shared" si="5"/>
        <v>503</v>
      </c>
    </row>
    <row r="329" spans="1:5">
      <c r="A329" s="3">
        <v>2021</v>
      </c>
      <c r="B329" s="331">
        <v>44274</v>
      </c>
      <c r="C329" s="69">
        <v>328.5</v>
      </c>
      <c r="D329" s="69">
        <v>172.3</v>
      </c>
      <c r="E329" s="69">
        <f t="shared" si="5"/>
        <v>500.8</v>
      </c>
    </row>
    <row r="330" spans="1:5">
      <c r="A330" s="3">
        <v>2021</v>
      </c>
      <c r="B330" s="331">
        <v>44277</v>
      </c>
      <c r="C330" s="69">
        <v>322.5</v>
      </c>
      <c r="D330" s="69">
        <v>169.6</v>
      </c>
      <c r="E330" s="69">
        <f t="shared" si="5"/>
        <v>492.1</v>
      </c>
    </row>
    <row r="331" spans="1:5">
      <c r="A331" s="3">
        <v>2021</v>
      </c>
      <c r="B331" s="331">
        <v>44278</v>
      </c>
      <c r="C331" s="69">
        <v>328</v>
      </c>
      <c r="D331" s="69">
        <v>162.20000000000002</v>
      </c>
      <c r="E331" s="69">
        <f t="shared" si="5"/>
        <v>490.20000000000005</v>
      </c>
    </row>
    <row r="332" spans="1:5">
      <c r="A332" s="3">
        <v>2021</v>
      </c>
      <c r="B332" s="331">
        <v>44279</v>
      </c>
      <c r="C332" s="69">
        <v>332.5</v>
      </c>
      <c r="D332" s="69">
        <v>161</v>
      </c>
      <c r="E332" s="69">
        <f t="shared" si="5"/>
        <v>493.5</v>
      </c>
    </row>
    <row r="333" spans="1:5">
      <c r="A333" s="3">
        <v>2021</v>
      </c>
      <c r="B333" s="331">
        <v>44280</v>
      </c>
      <c r="C333" s="69">
        <v>336</v>
      </c>
      <c r="D333" s="69">
        <v>163.6</v>
      </c>
      <c r="E333" s="69">
        <f t="shared" si="5"/>
        <v>499.6</v>
      </c>
    </row>
    <row r="334" spans="1:5">
      <c r="A334" s="3">
        <v>2021</v>
      </c>
      <c r="B334" s="331">
        <v>44281</v>
      </c>
      <c r="C334" s="69">
        <v>336.5</v>
      </c>
      <c r="D334" s="69">
        <v>167.79999999999998</v>
      </c>
      <c r="E334" s="69">
        <f t="shared" si="5"/>
        <v>504.29999999999995</v>
      </c>
    </row>
    <row r="335" spans="1:5">
      <c r="A335" s="3">
        <v>2021</v>
      </c>
      <c r="B335" s="331">
        <v>44284</v>
      </c>
      <c r="C335" s="69">
        <v>334.5</v>
      </c>
      <c r="D335" s="69">
        <v>171</v>
      </c>
      <c r="E335" s="69">
        <f t="shared" si="5"/>
        <v>505.5</v>
      </c>
    </row>
    <row r="336" spans="1:5">
      <c r="A336" s="3">
        <v>2021</v>
      </c>
      <c r="B336" s="331">
        <v>44285</v>
      </c>
      <c r="C336" s="69">
        <v>338.5</v>
      </c>
      <c r="D336" s="69">
        <v>170.6</v>
      </c>
      <c r="E336" s="69">
        <f t="shared" si="5"/>
        <v>509.1</v>
      </c>
    </row>
    <row r="337" spans="1:5">
      <c r="A337" s="3">
        <v>2021</v>
      </c>
      <c r="B337" s="331">
        <v>44286</v>
      </c>
      <c r="C337" s="69">
        <v>331.5</v>
      </c>
      <c r="D337" s="69">
        <v>174.2</v>
      </c>
      <c r="E337" s="69">
        <f t="shared" si="5"/>
        <v>505.7</v>
      </c>
    </row>
    <row r="338" spans="1:5">
      <c r="A338" s="3">
        <v>2021</v>
      </c>
      <c r="B338" s="331">
        <v>44287</v>
      </c>
      <c r="C338" s="69">
        <v>330.5</v>
      </c>
      <c r="D338" s="69">
        <v>167.2</v>
      </c>
      <c r="E338" s="69">
        <f t="shared" si="5"/>
        <v>497.7</v>
      </c>
    </row>
    <row r="339" spans="1:5">
      <c r="A339" s="3">
        <v>2021</v>
      </c>
      <c r="B339" s="331">
        <v>44291</v>
      </c>
      <c r="C339" s="69">
        <v>327.5</v>
      </c>
      <c r="D339" s="69">
        <v>170.2</v>
      </c>
      <c r="E339" s="69">
        <f t="shared" si="5"/>
        <v>497.7</v>
      </c>
    </row>
    <row r="340" spans="1:5">
      <c r="A340" s="3">
        <v>2021</v>
      </c>
      <c r="B340" s="331">
        <v>44292</v>
      </c>
      <c r="C340" s="69">
        <v>328</v>
      </c>
      <c r="D340" s="69">
        <v>165.79999999999998</v>
      </c>
      <c r="E340" s="69">
        <f t="shared" si="5"/>
        <v>493.79999999999995</v>
      </c>
    </row>
    <row r="341" spans="1:5">
      <c r="A341" s="3">
        <v>2021</v>
      </c>
      <c r="B341" s="331">
        <v>44293</v>
      </c>
      <c r="C341" s="69">
        <v>325.5</v>
      </c>
      <c r="D341" s="69">
        <v>167.5</v>
      </c>
      <c r="E341" s="69">
        <f t="shared" si="5"/>
        <v>493</v>
      </c>
    </row>
    <row r="342" spans="1:5">
      <c r="A342" s="3">
        <v>2021</v>
      </c>
      <c r="B342" s="331">
        <v>44294</v>
      </c>
      <c r="C342" s="69">
        <v>327</v>
      </c>
      <c r="D342" s="69">
        <v>162.1</v>
      </c>
      <c r="E342" s="69">
        <f t="shared" si="5"/>
        <v>489.1</v>
      </c>
    </row>
    <row r="343" spans="1:5">
      <c r="A343" s="3">
        <v>2021</v>
      </c>
      <c r="B343" s="331">
        <v>44295</v>
      </c>
      <c r="C343" s="69">
        <v>325</v>
      </c>
      <c r="D343" s="69">
        <v>166</v>
      </c>
      <c r="E343" s="69">
        <f t="shared" si="5"/>
        <v>491</v>
      </c>
    </row>
    <row r="344" spans="1:5">
      <c r="A344" s="3">
        <v>2021</v>
      </c>
      <c r="B344" s="331">
        <v>44298</v>
      </c>
      <c r="C344" s="69">
        <v>325.5</v>
      </c>
      <c r="D344" s="69">
        <v>166.79999999999998</v>
      </c>
      <c r="E344" s="69">
        <f t="shared" si="5"/>
        <v>492.29999999999995</v>
      </c>
    </row>
    <row r="345" spans="1:5">
      <c r="A345" s="3">
        <v>2021</v>
      </c>
      <c r="B345" s="331">
        <v>44299</v>
      </c>
      <c r="C345" s="69">
        <v>329</v>
      </c>
      <c r="D345" s="69">
        <v>161.60000000000002</v>
      </c>
      <c r="E345" s="69">
        <f t="shared" si="5"/>
        <v>490.6</v>
      </c>
    </row>
    <row r="346" spans="1:5">
      <c r="A346" s="3">
        <v>2021</v>
      </c>
      <c r="B346" s="331">
        <v>44300</v>
      </c>
      <c r="C346" s="69">
        <v>325.5</v>
      </c>
      <c r="D346" s="69">
        <v>163.30000000000001</v>
      </c>
      <c r="E346" s="69">
        <f t="shared" si="5"/>
        <v>488.8</v>
      </c>
    </row>
    <row r="347" spans="1:5">
      <c r="A347" s="3">
        <v>2021</v>
      </c>
      <c r="B347" s="331">
        <v>44301</v>
      </c>
      <c r="C347" s="69">
        <v>326.5</v>
      </c>
      <c r="D347" s="69">
        <v>157.80000000000001</v>
      </c>
      <c r="E347" s="69">
        <f t="shared" si="5"/>
        <v>484.3</v>
      </c>
    </row>
    <row r="348" spans="1:5">
      <c r="A348" s="3">
        <v>2021</v>
      </c>
      <c r="B348" s="331">
        <v>44302</v>
      </c>
      <c r="C348" s="69">
        <v>324</v>
      </c>
      <c r="D348" s="69">
        <v>158.20000000000002</v>
      </c>
      <c r="E348" s="69">
        <f t="shared" si="5"/>
        <v>482.20000000000005</v>
      </c>
    </row>
    <row r="349" spans="1:5">
      <c r="A349" s="3">
        <v>2021</v>
      </c>
      <c r="B349" s="331">
        <v>44305</v>
      </c>
      <c r="C349" s="69">
        <v>321</v>
      </c>
      <c r="D349" s="69">
        <v>160.60000000000002</v>
      </c>
      <c r="E349" s="69">
        <f t="shared" si="5"/>
        <v>481.6</v>
      </c>
    </row>
    <row r="350" spans="1:5">
      <c r="A350" s="3">
        <v>2021</v>
      </c>
      <c r="B350" s="331">
        <v>44306</v>
      </c>
      <c r="C350" s="69">
        <v>329.5</v>
      </c>
      <c r="D350" s="69">
        <v>156.1</v>
      </c>
      <c r="E350" s="69">
        <f t="shared" si="5"/>
        <v>485.6</v>
      </c>
    </row>
    <row r="351" spans="1:5">
      <c r="A351" s="3">
        <v>2021</v>
      </c>
      <c r="B351" s="331">
        <v>44307</v>
      </c>
      <c r="C351" s="69">
        <v>327</v>
      </c>
      <c r="D351" s="69">
        <v>155.6</v>
      </c>
      <c r="E351" s="69">
        <f t="shared" si="5"/>
        <v>482.6</v>
      </c>
    </row>
    <row r="352" spans="1:5">
      <c r="A352" s="3">
        <v>2021</v>
      </c>
      <c r="B352" s="331">
        <v>44308</v>
      </c>
      <c r="C352" s="69">
        <v>327</v>
      </c>
      <c r="D352" s="69">
        <v>154</v>
      </c>
      <c r="E352" s="69">
        <f t="shared" si="5"/>
        <v>481</v>
      </c>
    </row>
    <row r="353" spans="1:5">
      <c r="A353" s="3">
        <v>2021</v>
      </c>
      <c r="B353" s="331">
        <v>44309</v>
      </c>
      <c r="C353" s="69">
        <v>325.5</v>
      </c>
      <c r="D353" s="69">
        <v>156</v>
      </c>
      <c r="E353" s="69">
        <f t="shared" si="5"/>
        <v>481.5</v>
      </c>
    </row>
    <row r="354" spans="1:5">
      <c r="A354" s="3">
        <v>2021</v>
      </c>
      <c r="B354" s="331">
        <v>44312</v>
      </c>
      <c r="C354" s="69">
        <v>325.5</v>
      </c>
      <c r="D354" s="69">
        <v>156.80000000000001</v>
      </c>
      <c r="E354" s="69">
        <f t="shared" si="5"/>
        <v>482.3</v>
      </c>
    </row>
    <row r="355" spans="1:5">
      <c r="A355" s="3">
        <v>2021</v>
      </c>
      <c r="B355" s="331">
        <v>44313</v>
      </c>
      <c r="C355" s="69">
        <v>324.5</v>
      </c>
      <c r="D355" s="69">
        <v>162.30000000000001</v>
      </c>
      <c r="E355" s="69">
        <f t="shared" si="5"/>
        <v>486.8</v>
      </c>
    </row>
    <row r="356" spans="1:5">
      <c r="A356" s="3">
        <v>2021</v>
      </c>
      <c r="B356" s="331">
        <v>44314</v>
      </c>
      <c r="C356" s="69">
        <v>325.5</v>
      </c>
      <c r="D356" s="69">
        <v>161</v>
      </c>
      <c r="E356" s="69">
        <f t="shared" si="5"/>
        <v>486.5</v>
      </c>
    </row>
    <row r="357" spans="1:5">
      <c r="A357" s="3">
        <v>2021</v>
      </c>
      <c r="B357" s="331">
        <v>44315</v>
      </c>
      <c r="C357" s="69">
        <v>323</v>
      </c>
      <c r="D357" s="69">
        <v>163.6</v>
      </c>
      <c r="E357" s="69">
        <f t="shared" si="5"/>
        <v>486.6</v>
      </c>
    </row>
    <row r="358" spans="1:5">
      <c r="A358" s="3">
        <v>2021</v>
      </c>
      <c r="B358" s="331">
        <v>44316</v>
      </c>
      <c r="C358" s="69">
        <v>320</v>
      </c>
      <c r="D358" s="69">
        <v>162.79999999999998</v>
      </c>
      <c r="E358" s="69">
        <f t="shared" si="5"/>
        <v>482.79999999999995</v>
      </c>
    </row>
    <row r="359" spans="1:5">
      <c r="A359" s="3">
        <v>2021</v>
      </c>
      <c r="B359" s="331">
        <v>44319</v>
      </c>
      <c r="C359" s="69">
        <v>320</v>
      </c>
      <c r="D359" s="69">
        <v>160</v>
      </c>
      <c r="E359" s="69">
        <f t="shared" si="5"/>
        <v>480</v>
      </c>
    </row>
    <row r="360" spans="1:5">
      <c r="A360" s="3">
        <v>2021</v>
      </c>
      <c r="B360" s="331">
        <v>44320</v>
      </c>
      <c r="C360" s="69">
        <v>321</v>
      </c>
      <c r="D360" s="69">
        <v>159.30000000000001</v>
      </c>
      <c r="E360" s="69">
        <f t="shared" si="5"/>
        <v>480.3</v>
      </c>
    </row>
    <row r="361" spans="1:5">
      <c r="A361" s="3">
        <v>2021</v>
      </c>
      <c r="B361" s="331">
        <v>44321</v>
      </c>
      <c r="C361" s="69">
        <v>323.5</v>
      </c>
      <c r="D361" s="69">
        <v>156.80000000000001</v>
      </c>
      <c r="E361" s="69">
        <f t="shared" si="5"/>
        <v>480.3</v>
      </c>
    </row>
    <row r="362" spans="1:5">
      <c r="A362" s="3">
        <v>2021</v>
      </c>
      <c r="B362" s="331">
        <v>44322</v>
      </c>
      <c r="C362" s="69">
        <v>325.5</v>
      </c>
      <c r="D362" s="69">
        <v>157.1</v>
      </c>
      <c r="E362" s="69">
        <f t="shared" si="5"/>
        <v>482.6</v>
      </c>
    </row>
    <row r="363" spans="1:5">
      <c r="A363" s="3">
        <v>2021</v>
      </c>
      <c r="B363" s="331">
        <v>44323</v>
      </c>
      <c r="C363" s="69">
        <v>323.5</v>
      </c>
      <c r="D363" s="69">
        <v>157.9</v>
      </c>
      <c r="E363" s="69">
        <f t="shared" si="5"/>
        <v>481.4</v>
      </c>
    </row>
    <row r="364" spans="1:5">
      <c r="A364" s="3">
        <v>2021</v>
      </c>
      <c r="B364" s="331">
        <v>44326</v>
      </c>
      <c r="C364" s="69">
        <v>319</v>
      </c>
      <c r="D364" s="69">
        <v>160.30000000000001</v>
      </c>
      <c r="E364" s="69">
        <f t="shared" si="5"/>
        <v>479.3</v>
      </c>
    </row>
    <row r="365" spans="1:5">
      <c r="A365" s="3">
        <v>2021</v>
      </c>
      <c r="B365" s="331">
        <v>44327</v>
      </c>
      <c r="C365" s="69">
        <v>323</v>
      </c>
      <c r="D365" s="69">
        <v>162.30000000000001</v>
      </c>
      <c r="E365" s="69">
        <f t="shared" si="5"/>
        <v>485.3</v>
      </c>
    </row>
    <row r="366" spans="1:5">
      <c r="A366" s="3">
        <v>2021</v>
      </c>
      <c r="B366" s="331">
        <v>44328</v>
      </c>
      <c r="C366" s="69">
        <v>321</v>
      </c>
      <c r="D366" s="69">
        <v>169.4</v>
      </c>
      <c r="E366" s="69">
        <f t="shared" si="5"/>
        <v>490.4</v>
      </c>
    </row>
    <row r="367" spans="1:5">
      <c r="A367" s="3">
        <v>2021</v>
      </c>
      <c r="B367" s="331">
        <v>44329</v>
      </c>
      <c r="C367" s="69">
        <v>320</v>
      </c>
      <c r="D367" s="69">
        <v>165.79999999999998</v>
      </c>
      <c r="E367" s="69">
        <f t="shared" si="5"/>
        <v>485.79999999999995</v>
      </c>
    </row>
    <row r="368" spans="1:5">
      <c r="A368" s="3">
        <v>2021</v>
      </c>
      <c r="B368" s="331">
        <v>44330</v>
      </c>
      <c r="C368" s="69">
        <v>317.5</v>
      </c>
      <c r="D368" s="69">
        <v>163</v>
      </c>
      <c r="E368" s="69">
        <f t="shared" si="5"/>
        <v>480.5</v>
      </c>
    </row>
    <row r="369" spans="1:5">
      <c r="A369" s="3">
        <v>2021</v>
      </c>
      <c r="B369" s="331">
        <v>44333</v>
      </c>
      <c r="C369" s="69">
        <v>319.5</v>
      </c>
      <c r="D369" s="69">
        <v>165.1</v>
      </c>
      <c r="E369" s="69">
        <f t="shared" si="5"/>
        <v>484.6</v>
      </c>
    </row>
    <row r="370" spans="1:5">
      <c r="A370" s="3">
        <v>2021</v>
      </c>
      <c r="B370" s="331">
        <v>44334</v>
      </c>
      <c r="C370" s="69">
        <v>321</v>
      </c>
      <c r="D370" s="69">
        <v>163.9</v>
      </c>
      <c r="E370" s="69">
        <f t="shared" si="5"/>
        <v>484.9</v>
      </c>
    </row>
    <row r="371" spans="1:5">
      <c r="A371" s="3">
        <v>2021</v>
      </c>
      <c r="B371" s="331">
        <v>44335</v>
      </c>
      <c r="C371" s="69">
        <v>320.5</v>
      </c>
      <c r="D371" s="69">
        <v>167.4</v>
      </c>
      <c r="E371" s="69">
        <f t="shared" si="5"/>
        <v>487.9</v>
      </c>
    </row>
    <row r="372" spans="1:5">
      <c r="A372" s="3">
        <v>2021</v>
      </c>
      <c r="B372" s="331">
        <v>44336</v>
      </c>
      <c r="C372" s="69">
        <v>324.5</v>
      </c>
      <c r="D372" s="69">
        <v>162.69999999999999</v>
      </c>
      <c r="E372" s="69">
        <f t="shared" si="5"/>
        <v>487.2</v>
      </c>
    </row>
    <row r="373" spans="1:5">
      <c r="A373" s="3">
        <v>2021</v>
      </c>
      <c r="B373" s="331">
        <v>44337</v>
      </c>
      <c r="C373" s="69">
        <v>326</v>
      </c>
      <c r="D373" s="69">
        <v>162.20000000000002</v>
      </c>
      <c r="E373" s="69">
        <f t="shared" si="5"/>
        <v>488.20000000000005</v>
      </c>
    </row>
    <row r="374" spans="1:5">
      <c r="A374" s="3">
        <v>2021</v>
      </c>
      <c r="B374" s="331">
        <v>44340</v>
      </c>
      <c r="C374" s="69">
        <v>329.5</v>
      </c>
      <c r="D374" s="69">
        <v>160.30000000000001</v>
      </c>
      <c r="E374" s="69">
        <f t="shared" si="5"/>
        <v>489.8</v>
      </c>
    </row>
    <row r="375" spans="1:5">
      <c r="A375" s="3">
        <v>2021</v>
      </c>
      <c r="B375" s="331">
        <v>44341</v>
      </c>
      <c r="C375" s="69">
        <v>334</v>
      </c>
      <c r="D375" s="69">
        <v>156</v>
      </c>
      <c r="E375" s="69">
        <f t="shared" si="5"/>
        <v>490</v>
      </c>
    </row>
    <row r="376" spans="1:5">
      <c r="A376" s="3">
        <v>2021</v>
      </c>
      <c r="B376" s="331">
        <v>44342</v>
      </c>
      <c r="C376" s="69">
        <v>329</v>
      </c>
      <c r="D376" s="69">
        <v>157.69999999999999</v>
      </c>
      <c r="E376" s="69">
        <f t="shared" si="5"/>
        <v>486.7</v>
      </c>
    </row>
    <row r="377" spans="1:5">
      <c r="A377" s="3">
        <v>2021</v>
      </c>
      <c r="B377" s="331">
        <v>44343</v>
      </c>
      <c r="C377" s="69">
        <v>329</v>
      </c>
      <c r="D377" s="69">
        <v>160.9</v>
      </c>
      <c r="E377" s="69">
        <f t="shared" si="5"/>
        <v>489.9</v>
      </c>
    </row>
    <row r="378" spans="1:5">
      <c r="A378" s="3">
        <v>2021</v>
      </c>
      <c r="B378" s="331">
        <v>44344</v>
      </c>
      <c r="C378" s="69">
        <v>328</v>
      </c>
      <c r="D378" s="69">
        <v>159.60000000000002</v>
      </c>
      <c r="E378" s="69">
        <f t="shared" si="5"/>
        <v>487.6</v>
      </c>
    </row>
    <row r="379" spans="1:5">
      <c r="A379" s="3">
        <v>2021</v>
      </c>
      <c r="B379" s="331">
        <v>44348</v>
      </c>
      <c r="C379" s="69">
        <v>326.5</v>
      </c>
      <c r="D379" s="69">
        <v>160.69999999999999</v>
      </c>
      <c r="E379" s="69">
        <f t="shared" si="5"/>
        <v>487.2</v>
      </c>
    </row>
    <row r="380" spans="1:5">
      <c r="A380" s="3">
        <v>2021</v>
      </c>
      <c r="B380" s="331">
        <v>44349</v>
      </c>
      <c r="C380" s="69">
        <v>327.5</v>
      </c>
      <c r="D380" s="69">
        <v>158.80000000000001</v>
      </c>
      <c r="E380" s="69">
        <f t="shared" si="5"/>
        <v>486.3</v>
      </c>
    </row>
    <row r="381" spans="1:5">
      <c r="A381" s="3">
        <v>2021</v>
      </c>
      <c r="B381" s="331">
        <v>44350</v>
      </c>
      <c r="C381" s="69">
        <v>328</v>
      </c>
      <c r="D381" s="69">
        <v>162.69999999999999</v>
      </c>
      <c r="E381" s="69">
        <f t="shared" si="5"/>
        <v>490.7</v>
      </c>
    </row>
    <row r="382" spans="1:5">
      <c r="A382" s="3">
        <v>2021</v>
      </c>
      <c r="B382" s="331">
        <v>44351</v>
      </c>
      <c r="C382" s="69">
        <v>330.5</v>
      </c>
      <c r="D382" s="69">
        <v>155.5</v>
      </c>
      <c r="E382" s="69">
        <f t="shared" si="5"/>
        <v>486</v>
      </c>
    </row>
    <row r="383" spans="1:5">
      <c r="A383" s="3">
        <v>2021</v>
      </c>
      <c r="B383" s="331">
        <v>44354</v>
      </c>
      <c r="C383" s="69">
        <v>330</v>
      </c>
      <c r="D383" s="69">
        <v>157</v>
      </c>
      <c r="E383" s="69">
        <f t="shared" si="5"/>
        <v>487</v>
      </c>
    </row>
    <row r="384" spans="1:5">
      <c r="A384" s="3">
        <v>2021</v>
      </c>
      <c r="B384" s="331">
        <v>44355</v>
      </c>
      <c r="C384" s="69">
        <v>332</v>
      </c>
      <c r="D384" s="69">
        <v>153.6</v>
      </c>
      <c r="E384" s="69">
        <f t="shared" si="5"/>
        <v>485.6</v>
      </c>
    </row>
    <row r="385" spans="1:5">
      <c r="A385" s="3">
        <v>2021</v>
      </c>
      <c r="B385" s="331">
        <v>44356</v>
      </c>
      <c r="C385" s="69">
        <v>330.5</v>
      </c>
      <c r="D385" s="69">
        <v>149.19999999999999</v>
      </c>
      <c r="E385" s="69">
        <f t="shared" si="5"/>
        <v>479.7</v>
      </c>
    </row>
    <row r="386" spans="1:5">
      <c r="A386" s="3">
        <v>2021</v>
      </c>
      <c r="B386" s="331">
        <v>44357</v>
      </c>
      <c r="C386" s="69">
        <v>335</v>
      </c>
      <c r="D386" s="69">
        <v>143.4</v>
      </c>
      <c r="E386" s="69">
        <f t="shared" si="5"/>
        <v>478.4</v>
      </c>
    </row>
    <row r="387" spans="1:5">
      <c r="A387" s="3">
        <v>2021</v>
      </c>
      <c r="B387" s="331">
        <v>44358</v>
      </c>
      <c r="C387" s="69">
        <v>332</v>
      </c>
      <c r="D387" s="69">
        <v>145.30000000000001</v>
      </c>
      <c r="E387" s="69">
        <f t="shared" si="5"/>
        <v>477.3</v>
      </c>
    </row>
    <row r="388" spans="1:5">
      <c r="A388" s="3">
        <v>2021</v>
      </c>
      <c r="B388" s="331">
        <v>44361</v>
      </c>
      <c r="C388" s="69">
        <v>333</v>
      </c>
      <c r="D388" s="69">
        <v>149.6</v>
      </c>
      <c r="E388" s="69">
        <f t="shared" si="5"/>
        <v>482.6</v>
      </c>
    </row>
    <row r="389" spans="1:5">
      <c r="A389" s="3">
        <v>2021</v>
      </c>
      <c r="B389" s="331">
        <v>44362</v>
      </c>
      <c r="C389" s="69">
        <v>336</v>
      </c>
      <c r="D389" s="69">
        <v>149.30000000000001</v>
      </c>
      <c r="E389" s="69">
        <f t="shared" ref="E389:E452" si="6">$D389+C389</f>
        <v>485.3</v>
      </c>
    </row>
    <row r="390" spans="1:5">
      <c r="A390" s="3">
        <v>2021</v>
      </c>
      <c r="B390" s="331">
        <v>44363</v>
      </c>
      <c r="C390" s="69">
        <v>330</v>
      </c>
      <c r="D390" s="69">
        <v>157.80000000000001</v>
      </c>
      <c r="E390" s="69">
        <f t="shared" si="6"/>
        <v>487.8</v>
      </c>
    </row>
    <row r="391" spans="1:5">
      <c r="A391" s="3">
        <v>2021</v>
      </c>
      <c r="B391" s="331">
        <v>44364</v>
      </c>
      <c r="C391" s="69">
        <v>333</v>
      </c>
      <c r="D391" s="69">
        <v>150.69999999999999</v>
      </c>
      <c r="E391" s="69">
        <f t="shared" si="6"/>
        <v>483.7</v>
      </c>
    </row>
    <row r="392" spans="1:5">
      <c r="A392" s="3">
        <v>2021</v>
      </c>
      <c r="B392" s="331">
        <v>44365</v>
      </c>
      <c r="C392" s="69">
        <v>333.5</v>
      </c>
      <c r="D392" s="69">
        <v>144</v>
      </c>
      <c r="E392" s="69">
        <f t="shared" si="6"/>
        <v>477.5</v>
      </c>
    </row>
    <row r="393" spans="1:5">
      <c r="A393" s="3">
        <v>2021</v>
      </c>
      <c r="B393" s="331">
        <v>44368</v>
      </c>
      <c r="C393" s="69">
        <v>333</v>
      </c>
      <c r="D393" s="69">
        <v>149</v>
      </c>
      <c r="E393" s="69">
        <f t="shared" si="6"/>
        <v>482</v>
      </c>
    </row>
    <row r="394" spans="1:5">
      <c r="A394" s="3">
        <v>2021</v>
      </c>
      <c r="B394" s="331">
        <v>44369</v>
      </c>
      <c r="C394" s="69">
        <v>338</v>
      </c>
      <c r="D394" s="69">
        <v>146.5</v>
      </c>
      <c r="E394" s="69">
        <f t="shared" si="6"/>
        <v>484.5</v>
      </c>
    </row>
    <row r="395" spans="1:5">
      <c r="A395" s="3">
        <v>2021</v>
      </c>
      <c r="B395" s="331">
        <v>44370</v>
      </c>
      <c r="C395" s="69">
        <v>334.5</v>
      </c>
      <c r="D395" s="69">
        <v>148.70000000000002</v>
      </c>
      <c r="E395" s="69">
        <f t="shared" si="6"/>
        <v>483.20000000000005</v>
      </c>
    </row>
    <row r="396" spans="1:5">
      <c r="A396" s="3">
        <v>2021</v>
      </c>
      <c r="B396" s="331">
        <v>44371</v>
      </c>
      <c r="C396" s="69">
        <v>333</v>
      </c>
      <c r="D396" s="69">
        <v>149.30000000000001</v>
      </c>
      <c r="E396" s="69">
        <f t="shared" si="6"/>
        <v>482.3</v>
      </c>
    </row>
    <row r="397" spans="1:5">
      <c r="A397" s="3">
        <v>2021</v>
      </c>
      <c r="B397" s="331">
        <v>44372</v>
      </c>
      <c r="C397" s="69">
        <v>331.5</v>
      </c>
      <c r="D397" s="69">
        <v>152.5</v>
      </c>
      <c r="E397" s="69">
        <f t="shared" si="6"/>
        <v>484</v>
      </c>
    </row>
    <row r="398" spans="1:5">
      <c r="A398" s="3">
        <v>2021</v>
      </c>
      <c r="B398" s="331">
        <v>44375</v>
      </c>
      <c r="C398" s="69">
        <v>336.5</v>
      </c>
      <c r="D398" s="69">
        <v>147.80000000000001</v>
      </c>
      <c r="E398" s="69">
        <f t="shared" si="6"/>
        <v>484.3</v>
      </c>
    </row>
    <row r="399" spans="1:5">
      <c r="A399" s="3">
        <v>2021</v>
      </c>
      <c r="B399" s="331">
        <v>44376</v>
      </c>
      <c r="C399" s="69">
        <v>338</v>
      </c>
      <c r="D399" s="69">
        <v>147.10000000000002</v>
      </c>
      <c r="E399" s="69">
        <f t="shared" si="6"/>
        <v>485.1</v>
      </c>
    </row>
    <row r="400" spans="1:5">
      <c r="A400" s="3">
        <v>2021</v>
      </c>
      <c r="B400" s="331">
        <v>44377</v>
      </c>
      <c r="C400" s="69">
        <v>340</v>
      </c>
      <c r="D400" s="69">
        <v>146.9</v>
      </c>
      <c r="E400" s="69">
        <f t="shared" si="6"/>
        <v>486.9</v>
      </c>
    </row>
    <row r="401" spans="1:5">
      <c r="A401" s="3">
        <v>2021</v>
      </c>
      <c r="B401" s="331">
        <v>44378</v>
      </c>
      <c r="C401" s="69">
        <v>337</v>
      </c>
      <c r="D401" s="69">
        <v>145.9</v>
      </c>
      <c r="E401" s="69">
        <f t="shared" si="6"/>
        <v>482.9</v>
      </c>
    </row>
    <row r="402" spans="1:5">
      <c r="A402" s="3">
        <v>2021</v>
      </c>
      <c r="B402" s="331">
        <v>44379</v>
      </c>
      <c r="C402" s="69">
        <v>341</v>
      </c>
      <c r="D402" s="69">
        <v>142.6</v>
      </c>
      <c r="E402" s="69">
        <f t="shared" si="6"/>
        <v>483.6</v>
      </c>
    </row>
    <row r="403" spans="1:5">
      <c r="A403" s="3">
        <v>2021</v>
      </c>
      <c r="B403" s="331">
        <v>44383</v>
      </c>
      <c r="C403" s="69">
        <v>345</v>
      </c>
      <c r="D403" s="69">
        <v>135</v>
      </c>
      <c r="E403" s="69">
        <f t="shared" si="6"/>
        <v>480</v>
      </c>
    </row>
    <row r="404" spans="1:5">
      <c r="A404" s="3">
        <v>2021</v>
      </c>
      <c r="B404" s="331">
        <v>44384</v>
      </c>
      <c r="C404" s="69">
        <v>347.5</v>
      </c>
      <c r="D404" s="69">
        <v>131.69999999999999</v>
      </c>
      <c r="E404" s="69">
        <f t="shared" si="6"/>
        <v>479.2</v>
      </c>
    </row>
    <row r="405" spans="1:5">
      <c r="A405" s="3">
        <v>2021</v>
      </c>
      <c r="B405" s="331">
        <v>44385</v>
      </c>
      <c r="C405" s="69">
        <v>351.5</v>
      </c>
      <c r="D405" s="69">
        <v>129.4</v>
      </c>
      <c r="E405" s="69">
        <f t="shared" si="6"/>
        <v>480.9</v>
      </c>
    </row>
    <row r="406" spans="1:5">
      <c r="A406" s="3">
        <v>2021</v>
      </c>
      <c r="B406" s="331">
        <v>44386</v>
      </c>
      <c r="C406" s="69">
        <v>348</v>
      </c>
      <c r="D406" s="69">
        <v>136.1</v>
      </c>
      <c r="E406" s="69">
        <f t="shared" si="6"/>
        <v>484.1</v>
      </c>
    </row>
    <row r="407" spans="1:5">
      <c r="A407" s="3">
        <v>2021</v>
      </c>
      <c r="B407" s="331">
        <v>44389</v>
      </c>
      <c r="C407" s="69">
        <v>348.5</v>
      </c>
      <c r="D407" s="69">
        <v>136.60000000000002</v>
      </c>
      <c r="E407" s="69">
        <f t="shared" si="6"/>
        <v>485.1</v>
      </c>
    </row>
    <row r="408" spans="1:5">
      <c r="A408" s="3">
        <v>2021</v>
      </c>
      <c r="B408" s="331">
        <v>44390</v>
      </c>
      <c r="C408" s="69">
        <v>346.5</v>
      </c>
      <c r="D408" s="69">
        <v>141.70000000000002</v>
      </c>
      <c r="E408" s="69">
        <f t="shared" si="6"/>
        <v>488.20000000000005</v>
      </c>
    </row>
    <row r="409" spans="1:5">
      <c r="A409" s="3">
        <v>2021</v>
      </c>
      <c r="B409" s="331">
        <v>44391</v>
      </c>
      <c r="C409" s="69">
        <v>351.5</v>
      </c>
      <c r="D409" s="69">
        <v>134.80000000000001</v>
      </c>
      <c r="E409" s="69">
        <f t="shared" si="6"/>
        <v>486.3</v>
      </c>
    </row>
    <row r="410" spans="1:5">
      <c r="A410" s="3">
        <v>2021</v>
      </c>
      <c r="B410" s="331">
        <v>44392</v>
      </c>
      <c r="C410" s="69">
        <v>354</v>
      </c>
      <c r="D410" s="69">
        <v>130</v>
      </c>
      <c r="E410" s="69">
        <f t="shared" si="6"/>
        <v>484</v>
      </c>
    </row>
    <row r="411" spans="1:5">
      <c r="A411" s="3">
        <v>2021</v>
      </c>
      <c r="B411" s="331">
        <v>44393</v>
      </c>
      <c r="C411" s="69">
        <v>352</v>
      </c>
      <c r="D411" s="69">
        <v>129.20000000000002</v>
      </c>
      <c r="E411" s="69">
        <f t="shared" si="6"/>
        <v>481.20000000000005</v>
      </c>
    </row>
    <row r="412" spans="1:5">
      <c r="A412" s="3">
        <v>2021</v>
      </c>
      <c r="B412" s="331">
        <v>44396</v>
      </c>
      <c r="C412" s="69">
        <v>361.5</v>
      </c>
      <c r="D412" s="69">
        <v>119</v>
      </c>
      <c r="E412" s="69">
        <f t="shared" si="6"/>
        <v>480.5</v>
      </c>
    </row>
    <row r="413" spans="1:5">
      <c r="A413" s="3">
        <v>2021</v>
      </c>
      <c r="B413" s="331">
        <v>44397</v>
      </c>
      <c r="C413" s="69">
        <v>359</v>
      </c>
      <c r="D413" s="69">
        <v>122.39999999999999</v>
      </c>
      <c r="E413" s="69">
        <f t="shared" si="6"/>
        <v>481.4</v>
      </c>
    </row>
    <row r="414" spans="1:5">
      <c r="A414" s="3">
        <v>2021</v>
      </c>
      <c r="B414" s="331">
        <v>44398</v>
      </c>
      <c r="C414" s="69">
        <v>356</v>
      </c>
      <c r="D414" s="69">
        <v>129</v>
      </c>
      <c r="E414" s="69">
        <f t="shared" si="6"/>
        <v>485</v>
      </c>
    </row>
    <row r="415" spans="1:5">
      <c r="A415" s="3">
        <v>2021</v>
      </c>
      <c r="B415" s="331">
        <v>44399</v>
      </c>
      <c r="C415" s="69">
        <v>358</v>
      </c>
      <c r="D415" s="69">
        <v>128</v>
      </c>
      <c r="E415" s="69">
        <f t="shared" si="6"/>
        <v>486</v>
      </c>
    </row>
    <row r="416" spans="1:5">
      <c r="A416" s="3">
        <v>2021</v>
      </c>
      <c r="B416" s="331">
        <v>44400</v>
      </c>
      <c r="C416" s="69">
        <v>355</v>
      </c>
      <c r="D416" s="69">
        <v>127.8</v>
      </c>
      <c r="E416" s="69">
        <f t="shared" si="6"/>
        <v>482.8</v>
      </c>
    </row>
    <row r="417" spans="1:5">
      <c r="A417" s="3">
        <v>2021</v>
      </c>
      <c r="B417" s="331">
        <v>44403</v>
      </c>
      <c r="C417" s="69">
        <v>356</v>
      </c>
      <c r="D417" s="69">
        <v>129.1</v>
      </c>
      <c r="E417" s="69">
        <f t="shared" si="6"/>
        <v>485.1</v>
      </c>
    </row>
    <row r="418" spans="1:5">
      <c r="A418" s="3">
        <v>2021</v>
      </c>
      <c r="B418" s="331">
        <v>44404</v>
      </c>
      <c r="C418" s="69">
        <v>361</v>
      </c>
      <c r="D418" s="69">
        <v>124.30000000000001</v>
      </c>
      <c r="E418" s="69">
        <f t="shared" si="6"/>
        <v>485.3</v>
      </c>
    </row>
    <row r="419" spans="1:5">
      <c r="A419" s="3">
        <v>2021</v>
      </c>
      <c r="B419" s="331">
        <v>44405</v>
      </c>
      <c r="C419" s="69">
        <v>356.5</v>
      </c>
      <c r="D419" s="69">
        <v>123.4</v>
      </c>
      <c r="E419" s="69">
        <f t="shared" si="6"/>
        <v>479.9</v>
      </c>
    </row>
    <row r="420" spans="1:5">
      <c r="A420" s="3">
        <v>2021</v>
      </c>
      <c r="B420" s="331">
        <v>44406</v>
      </c>
      <c r="C420" s="69">
        <v>354</v>
      </c>
      <c r="D420" s="69">
        <v>127</v>
      </c>
      <c r="E420" s="69">
        <f t="shared" si="6"/>
        <v>481</v>
      </c>
    </row>
    <row r="421" spans="1:5">
      <c r="A421" s="3">
        <v>2021</v>
      </c>
      <c r="B421" s="331">
        <v>44407</v>
      </c>
      <c r="C421" s="69">
        <v>355.5</v>
      </c>
      <c r="D421" s="69">
        <v>122.39999999999999</v>
      </c>
      <c r="E421" s="69">
        <f t="shared" si="6"/>
        <v>477.9</v>
      </c>
    </row>
    <row r="422" spans="1:5">
      <c r="A422" s="3">
        <v>2021</v>
      </c>
      <c r="B422" s="331">
        <v>44410</v>
      </c>
      <c r="C422" s="69">
        <v>358.5</v>
      </c>
      <c r="D422" s="69">
        <v>117.8</v>
      </c>
      <c r="E422" s="69">
        <f t="shared" si="6"/>
        <v>476.3</v>
      </c>
    </row>
    <row r="423" spans="1:5">
      <c r="A423" s="3">
        <v>2021</v>
      </c>
      <c r="B423" s="331">
        <v>44411</v>
      </c>
      <c r="C423" s="69">
        <v>338</v>
      </c>
      <c r="D423" s="69">
        <v>117.30000000000001</v>
      </c>
      <c r="E423" s="69">
        <f t="shared" si="6"/>
        <v>455.3</v>
      </c>
    </row>
    <row r="424" spans="1:5">
      <c r="A424" s="3">
        <v>2021</v>
      </c>
      <c r="B424" s="331">
        <v>44412</v>
      </c>
      <c r="C424" s="69">
        <v>352.5</v>
      </c>
      <c r="D424" s="69">
        <v>118.39999999999999</v>
      </c>
      <c r="E424" s="69">
        <f t="shared" si="6"/>
        <v>470.9</v>
      </c>
    </row>
    <row r="425" spans="1:5">
      <c r="A425" s="3">
        <v>2021</v>
      </c>
      <c r="B425" s="331">
        <v>44413</v>
      </c>
      <c r="C425" s="69">
        <v>348</v>
      </c>
      <c r="D425" s="69">
        <v>122.39999999999999</v>
      </c>
      <c r="E425" s="69">
        <f t="shared" si="6"/>
        <v>470.4</v>
      </c>
    </row>
    <row r="426" spans="1:5">
      <c r="A426" s="3">
        <v>2021</v>
      </c>
      <c r="B426" s="331">
        <v>44414</v>
      </c>
      <c r="C426" s="69">
        <v>343.5</v>
      </c>
      <c r="D426" s="69">
        <v>129.9</v>
      </c>
      <c r="E426" s="69">
        <f t="shared" si="6"/>
        <v>473.4</v>
      </c>
    </row>
    <row r="427" spans="1:5">
      <c r="A427" s="3">
        <v>2021</v>
      </c>
      <c r="B427" s="331">
        <v>44417</v>
      </c>
      <c r="C427" s="69">
        <v>340</v>
      </c>
      <c r="D427" s="69">
        <v>132.5</v>
      </c>
      <c r="E427" s="69">
        <f t="shared" si="6"/>
        <v>472.5</v>
      </c>
    </row>
    <row r="428" spans="1:5">
      <c r="A428" s="3">
        <v>2021</v>
      </c>
      <c r="B428" s="331">
        <v>44418</v>
      </c>
      <c r="C428" s="69">
        <v>339.5</v>
      </c>
      <c r="D428" s="69">
        <v>135.1</v>
      </c>
      <c r="E428" s="69">
        <f t="shared" si="6"/>
        <v>474.6</v>
      </c>
    </row>
    <row r="429" spans="1:5">
      <c r="A429" s="3">
        <v>2021</v>
      </c>
      <c r="B429" s="331">
        <v>44419</v>
      </c>
      <c r="C429" s="69">
        <v>340</v>
      </c>
      <c r="D429" s="69">
        <v>133.20000000000002</v>
      </c>
      <c r="E429" s="69">
        <f t="shared" si="6"/>
        <v>473.20000000000005</v>
      </c>
    </row>
    <row r="430" spans="1:5">
      <c r="A430" s="3">
        <v>2021</v>
      </c>
      <c r="B430" s="331">
        <v>44420</v>
      </c>
      <c r="C430" s="69">
        <v>337</v>
      </c>
      <c r="D430" s="69">
        <v>136.1</v>
      </c>
      <c r="E430" s="69">
        <f t="shared" si="6"/>
        <v>473.1</v>
      </c>
    </row>
    <row r="431" spans="1:5">
      <c r="A431" s="3">
        <v>2021</v>
      </c>
      <c r="B431" s="331">
        <v>44421</v>
      </c>
      <c r="C431" s="69">
        <v>341</v>
      </c>
      <c r="D431" s="69">
        <v>127.8</v>
      </c>
      <c r="E431" s="69">
        <f t="shared" si="6"/>
        <v>468.8</v>
      </c>
    </row>
    <row r="432" spans="1:5">
      <c r="A432" s="3">
        <v>2021</v>
      </c>
      <c r="B432" s="331">
        <v>44424</v>
      </c>
      <c r="C432" s="69">
        <v>345.5</v>
      </c>
      <c r="D432" s="69">
        <v>126.69999999999999</v>
      </c>
      <c r="E432" s="69">
        <f t="shared" si="6"/>
        <v>472.2</v>
      </c>
    </row>
    <row r="433" spans="1:5">
      <c r="A433" s="3">
        <v>2021</v>
      </c>
      <c r="B433" s="331">
        <v>44425</v>
      </c>
      <c r="C433" s="69">
        <v>346</v>
      </c>
      <c r="D433" s="69">
        <v>126.29999999999998</v>
      </c>
      <c r="E433" s="69">
        <f t="shared" si="6"/>
        <v>472.29999999999995</v>
      </c>
    </row>
    <row r="434" spans="1:5">
      <c r="A434" s="3">
        <v>2021</v>
      </c>
      <c r="B434" s="331">
        <v>44426</v>
      </c>
      <c r="C434" s="69">
        <v>344.5</v>
      </c>
      <c r="D434" s="69">
        <v>126</v>
      </c>
      <c r="E434" s="69">
        <f t="shared" si="6"/>
        <v>470.5</v>
      </c>
    </row>
    <row r="435" spans="1:5">
      <c r="A435" s="3">
        <v>2021</v>
      </c>
      <c r="B435" s="331">
        <v>44427</v>
      </c>
      <c r="C435" s="69">
        <v>348</v>
      </c>
      <c r="D435" s="69">
        <v>124.4</v>
      </c>
      <c r="E435" s="69">
        <f t="shared" si="6"/>
        <v>472.4</v>
      </c>
    </row>
    <row r="436" spans="1:5">
      <c r="A436" s="3">
        <v>2021</v>
      </c>
      <c r="B436" s="331">
        <v>44428</v>
      </c>
      <c r="C436" s="69">
        <v>347</v>
      </c>
      <c r="D436" s="69">
        <v>125.6</v>
      </c>
      <c r="E436" s="69">
        <f t="shared" si="6"/>
        <v>472.6</v>
      </c>
    </row>
    <row r="437" spans="1:5">
      <c r="A437" s="3">
        <v>2021</v>
      </c>
      <c r="B437" s="331">
        <v>44431</v>
      </c>
      <c r="C437" s="69">
        <v>346.5</v>
      </c>
      <c r="D437" s="69">
        <v>125.29999999999998</v>
      </c>
      <c r="E437" s="69">
        <f t="shared" si="6"/>
        <v>471.79999999999995</v>
      </c>
    </row>
    <row r="438" spans="1:5">
      <c r="A438" s="3">
        <v>2021</v>
      </c>
      <c r="B438" s="331">
        <v>44432</v>
      </c>
      <c r="C438" s="69">
        <v>343</v>
      </c>
      <c r="D438" s="69">
        <v>129.6</v>
      </c>
      <c r="E438" s="69">
        <f t="shared" si="6"/>
        <v>472.6</v>
      </c>
    </row>
    <row r="439" spans="1:5">
      <c r="A439" s="3">
        <v>2021</v>
      </c>
      <c r="B439" s="331">
        <v>44433</v>
      </c>
      <c r="C439" s="69">
        <v>339.5</v>
      </c>
      <c r="D439" s="69">
        <v>134.20000000000002</v>
      </c>
      <c r="E439" s="69">
        <f t="shared" si="6"/>
        <v>473.70000000000005</v>
      </c>
    </row>
    <row r="440" spans="1:5">
      <c r="A440" s="3">
        <v>2021</v>
      </c>
      <c r="B440" s="331">
        <v>44434</v>
      </c>
      <c r="C440" s="69">
        <v>338.5</v>
      </c>
      <c r="D440" s="69">
        <v>135.1</v>
      </c>
      <c r="E440" s="69">
        <f t="shared" si="6"/>
        <v>473.6</v>
      </c>
    </row>
    <row r="441" spans="1:5">
      <c r="A441" s="3">
        <v>2021</v>
      </c>
      <c r="B441" s="331">
        <v>44435</v>
      </c>
      <c r="C441" s="69">
        <v>338.5</v>
      </c>
      <c r="D441" s="69">
        <v>130.9</v>
      </c>
      <c r="E441" s="69">
        <f t="shared" si="6"/>
        <v>469.4</v>
      </c>
    </row>
    <row r="442" spans="1:5">
      <c r="A442" s="3">
        <v>2021</v>
      </c>
      <c r="B442" s="331">
        <v>44438</v>
      </c>
      <c r="C442" s="69">
        <v>336.5</v>
      </c>
      <c r="D442" s="69">
        <v>128.1</v>
      </c>
      <c r="E442" s="69">
        <f t="shared" si="6"/>
        <v>464.6</v>
      </c>
    </row>
    <row r="443" spans="1:5">
      <c r="A443" s="3">
        <v>2021</v>
      </c>
      <c r="B443" s="331">
        <v>44439</v>
      </c>
      <c r="C443" s="69">
        <v>337</v>
      </c>
      <c r="D443" s="69">
        <v>131</v>
      </c>
      <c r="E443" s="69">
        <f t="shared" si="6"/>
        <v>468</v>
      </c>
    </row>
    <row r="444" spans="1:5">
      <c r="A444" s="3">
        <v>2021</v>
      </c>
      <c r="B444" s="331">
        <v>44440</v>
      </c>
      <c r="C444" s="69">
        <v>334</v>
      </c>
      <c r="D444" s="69">
        <v>129.5</v>
      </c>
      <c r="E444" s="69">
        <f t="shared" si="6"/>
        <v>463.5</v>
      </c>
    </row>
    <row r="445" spans="1:5">
      <c r="A445" s="3">
        <v>2021</v>
      </c>
      <c r="B445" s="331">
        <v>44441</v>
      </c>
      <c r="C445" s="69">
        <v>332.5</v>
      </c>
      <c r="D445" s="69">
        <v>128.4</v>
      </c>
      <c r="E445" s="69">
        <f t="shared" si="6"/>
        <v>460.9</v>
      </c>
    </row>
    <row r="446" spans="1:5">
      <c r="A446" s="3">
        <v>2021</v>
      </c>
      <c r="B446" s="331">
        <v>44442</v>
      </c>
      <c r="C446" s="69">
        <v>332</v>
      </c>
      <c r="D446" s="69">
        <v>132.4</v>
      </c>
      <c r="E446" s="69">
        <f t="shared" si="6"/>
        <v>464.4</v>
      </c>
    </row>
    <row r="447" spans="1:5">
      <c r="A447" s="3">
        <v>2021</v>
      </c>
      <c r="B447" s="331">
        <v>44446</v>
      </c>
      <c r="C447" s="69">
        <v>327</v>
      </c>
      <c r="D447" s="69">
        <v>137.4</v>
      </c>
      <c r="E447" s="69">
        <f t="shared" si="6"/>
        <v>464.4</v>
      </c>
    </row>
    <row r="448" spans="1:5">
      <c r="A448" s="3">
        <v>2021</v>
      </c>
      <c r="B448" s="331">
        <v>44447</v>
      </c>
      <c r="C448" s="69">
        <v>329.5</v>
      </c>
      <c r="D448" s="69">
        <v>133.9</v>
      </c>
      <c r="E448" s="69">
        <f t="shared" si="6"/>
        <v>463.4</v>
      </c>
    </row>
    <row r="449" spans="1:5">
      <c r="A449" s="3">
        <v>2021</v>
      </c>
      <c r="B449" s="331">
        <v>44448</v>
      </c>
      <c r="C449" s="69">
        <v>331</v>
      </c>
      <c r="D449" s="69">
        <v>129.9</v>
      </c>
      <c r="E449" s="69">
        <f t="shared" si="6"/>
        <v>460.9</v>
      </c>
    </row>
    <row r="450" spans="1:5">
      <c r="A450" s="3">
        <v>2021</v>
      </c>
      <c r="B450" s="331">
        <v>44449</v>
      </c>
      <c r="C450" s="69">
        <v>326.5</v>
      </c>
      <c r="D450" s="69">
        <v>134.4</v>
      </c>
      <c r="E450" s="69">
        <f t="shared" si="6"/>
        <v>460.9</v>
      </c>
    </row>
    <row r="451" spans="1:5">
      <c r="A451" s="3">
        <v>2021</v>
      </c>
      <c r="B451" s="331">
        <v>44452</v>
      </c>
      <c r="C451" s="69">
        <v>331</v>
      </c>
      <c r="D451" s="69">
        <v>132.80000000000001</v>
      </c>
      <c r="E451" s="69">
        <f t="shared" si="6"/>
        <v>463.8</v>
      </c>
    </row>
    <row r="452" spans="1:5">
      <c r="A452" s="3">
        <v>2021</v>
      </c>
      <c r="B452" s="331">
        <v>44453</v>
      </c>
      <c r="C452" s="69">
        <v>333.5</v>
      </c>
      <c r="D452" s="69">
        <v>128.5</v>
      </c>
      <c r="E452" s="69">
        <f t="shared" si="6"/>
        <v>462</v>
      </c>
    </row>
    <row r="453" spans="1:5">
      <c r="A453" s="3">
        <v>2021</v>
      </c>
      <c r="B453" s="331">
        <v>44454</v>
      </c>
      <c r="C453" s="69">
        <v>328.5</v>
      </c>
      <c r="D453" s="69">
        <v>130.1</v>
      </c>
      <c r="E453" s="69">
        <f t="shared" ref="E453:E516" si="7">$D453+C453</f>
        <v>458.6</v>
      </c>
    </row>
    <row r="454" spans="1:5">
      <c r="A454" s="3">
        <v>2021</v>
      </c>
      <c r="B454" s="331">
        <v>44455</v>
      </c>
      <c r="C454" s="69">
        <v>329</v>
      </c>
      <c r="D454" s="69">
        <v>133.9</v>
      </c>
      <c r="E454" s="69">
        <f t="shared" si="7"/>
        <v>462.9</v>
      </c>
    </row>
    <row r="455" spans="1:5">
      <c r="A455" s="3">
        <v>2021</v>
      </c>
      <c r="B455" s="331">
        <v>44456</v>
      </c>
      <c r="C455" s="69">
        <v>327</v>
      </c>
      <c r="D455" s="69">
        <v>136.4</v>
      </c>
      <c r="E455" s="69">
        <f t="shared" si="7"/>
        <v>463.4</v>
      </c>
    </row>
    <row r="456" spans="1:5">
      <c r="A456" s="3">
        <v>2021</v>
      </c>
      <c r="B456" s="331">
        <v>44459</v>
      </c>
      <c r="C456" s="69">
        <v>338.5</v>
      </c>
      <c r="D456" s="69">
        <v>131.20000000000002</v>
      </c>
      <c r="E456" s="69">
        <f t="shared" si="7"/>
        <v>469.70000000000005</v>
      </c>
    </row>
    <row r="457" spans="1:5">
      <c r="A457" s="3">
        <v>2021</v>
      </c>
      <c r="B457" s="331">
        <v>44460</v>
      </c>
      <c r="C457" s="69">
        <v>336</v>
      </c>
      <c r="D457" s="69">
        <v>132.4</v>
      </c>
      <c r="E457" s="69">
        <f t="shared" si="7"/>
        <v>468.4</v>
      </c>
    </row>
    <row r="458" spans="1:5">
      <c r="A458" s="3">
        <v>2021</v>
      </c>
      <c r="B458" s="331">
        <v>44461</v>
      </c>
      <c r="C458" s="69">
        <v>335</v>
      </c>
      <c r="D458" s="69">
        <v>130.29999999999998</v>
      </c>
      <c r="E458" s="69">
        <f t="shared" si="7"/>
        <v>465.29999999999995</v>
      </c>
    </row>
    <row r="459" spans="1:5">
      <c r="A459" s="3">
        <v>2021</v>
      </c>
      <c r="B459" s="331">
        <v>44462</v>
      </c>
      <c r="C459" s="69">
        <v>330.5</v>
      </c>
      <c r="D459" s="69">
        <v>143.19999999999999</v>
      </c>
      <c r="E459" s="69">
        <f t="shared" si="7"/>
        <v>473.7</v>
      </c>
    </row>
    <row r="460" spans="1:5">
      <c r="A460" s="3">
        <v>2021</v>
      </c>
      <c r="B460" s="331">
        <v>44463</v>
      </c>
      <c r="C460" s="69">
        <v>336</v>
      </c>
      <c r="D460" s="69">
        <v>145.30000000000001</v>
      </c>
      <c r="E460" s="69">
        <f t="shared" si="7"/>
        <v>481.3</v>
      </c>
    </row>
    <row r="461" spans="1:5">
      <c r="A461" s="3">
        <v>2021</v>
      </c>
      <c r="B461" s="331">
        <v>44466</v>
      </c>
      <c r="C461" s="69">
        <v>342</v>
      </c>
      <c r="D461" s="69">
        <v>148.80000000000001</v>
      </c>
      <c r="E461" s="69">
        <f t="shared" si="7"/>
        <v>490.8</v>
      </c>
    </row>
    <row r="462" spans="1:5">
      <c r="A462" s="3">
        <v>2021</v>
      </c>
      <c r="B462" s="331">
        <v>44467</v>
      </c>
      <c r="C462" s="69">
        <v>345.5</v>
      </c>
      <c r="D462" s="69">
        <v>153.9</v>
      </c>
      <c r="E462" s="69">
        <f t="shared" si="7"/>
        <v>499.4</v>
      </c>
    </row>
    <row r="463" spans="1:5">
      <c r="A463" s="3">
        <v>2021</v>
      </c>
      <c r="B463" s="331">
        <v>44468</v>
      </c>
      <c r="C463" s="69">
        <v>343</v>
      </c>
      <c r="D463" s="69">
        <v>151.80000000000001</v>
      </c>
      <c r="E463" s="69">
        <f t="shared" si="7"/>
        <v>494.8</v>
      </c>
    </row>
    <row r="464" spans="1:5">
      <c r="A464" s="3">
        <v>2021</v>
      </c>
      <c r="B464" s="331">
        <v>44469</v>
      </c>
      <c r="C464" s="69">
        <v>347.5</v>
      </c>
      <c r="D464" s="69">
        <v>148.80000000000001</v>
      </c>
      <c r="E464" s="69">
        <f t="shared" si="7"/>
        <v>496.3</v>
      </c>
    </row>
    <row r="465" spans="1:5">
      <c r="A465" s="3">
        <v>2021</v>
      </c>
      <c r="B465" s="331">
        <v>44470</v>
      </c>
      <c r="C465" s="69">
        <v>355.5</v>
      </c>
      <c r="D465" s="69">
        <v>146.19999999999999</v>
      </c>
      <c r="E465" s="69">
        <f t="shared" si="7"/>
        <v>501.7</v>
      </c>
    </row>
    <row r="466" spans="1:5">
      <c r="A466" s="3">
        <v>2021</v>
      </c>
      <c r="B466" s="331">
        <v>44473</v>
      </c>
      <c r="C466" s="69">
        <v>358</v>
      </c>
      <c r="D466" s="69">
        <v>148</v>
      </c>
      <c r="E466" s="69">
        <f t="shared" si="7"/>
        <v>506</v>
      </c>
    </row>
    <row r="467" spans="1:5">
      <c r="A467" s="3">
        <v>2021</v>
      </c>
      <c r="B467" s="331">
        <v>44474</v>
      </c>
      <c r="C467" s="69">
        <v>356</v>
      </c>
      <c r="D467" s="69">
        <v>152.69999999999999</v>
      </c>
      <c r="E467" s="69">
        <f t="shared" si="7"/>
        <v>508.7</v>
      </c>
    </row>
    <row r="468" spans="1:5">
      <c r="A468" s="3">
        <v>2021</v>
      </c>
      <c r="B468" s="331">
        <v>44475</v>
      </c>
      <c r="C468" s="69">
        <v>360</v>
      </c>
      <c r="D468" s="69">
        <v>152.1</v>
      </c>
      <c r="E468" s="69">
        <f t="shared" si="7"/>
        <v>512.1</v>
      </c>
    </row>
    <row r="469" spans="1:5">
      <c r="A469" s="3">
        <v>2021</v>
      </c>
      <c r="B469" s="331">
        <v>44476</v>
      </c>
      <c r="C469" s="69">
        <v>354.5</v>
      </c>
      <c r="D469" s="69">
        <v>157.4</v>
      </c>
      <c r="E469" s="69">
        <f t="shared" si="7"/>
        <v>511.9</v>
      </c>
    </row>
    <row r="470" spans="1:5">
      <c r="A470" s="3">
        <v>2021</v>
      </c>
      <c r="B470" s="331">
        <v>44477</v>
      </c>
      <c r="C470" s="69">
        <v>355</v>
      </c>
      <c r="D470" s="69">
        <v>161.4</v>
      </c>
      <c r="E470" s="69">
        <f t="shared" si="7"/>
        <v>516.4</v>
      </c>
    </row>
    <row r="471" spans="1:5">
      <c r="A471" s="3">
        <v>2021</v>
      </c>
      <c r="B471" s="331">
        <v>44481</v>
      </c>
      <c r="C471" s="69">
        <v>356.5</v>
      </c>
      <c r="D471" s="69">
        <v>157.9</v>
      </c>
      <c r="E471" s="69">
        <f t="shared" si="7"/>
        <v>514.4</v>
      </c>
    </row>
    <row r="472" spans="1:5">
      <c r="A472" s="3">
        <v>2021</v>
      </c>
      <c r="B472" s="331">
        <v>44482</v>
      </c>
      <c r="C472" s="69">
        <v>356</v>
      </c>
      <c r="D472" s="69">
        <v>153.80000000000001</v>
      </c>
      <c r="E472" s="69">
        <f t="shared" si="7"/>
        <v>509.8</v>
      </c>
    </row>
    <row r="473" spans="1:5">
      <c r="A473" s="3">
        <v>2021</v>
      </c>
      <c r="B473" s="331">
        <v>44483</v>
      </c>
      <c r="C473" s="69">
        <v>356.5</v>
      </c>
      <c r="D473" s="69">
        <v>151.19999999999999</v>
      </c>
      <c r="E473" s="69">
        <f t="shared" si="7"/>
        <v>507.7</v>
      </c>
    </row>
    <row r="474" spans="1:5">
      <c r="A474" s="3">
        <v>2021</v>
      </c>
      <c r="B474" s="331">
        <v>44484</v>
      </c>
      <c r="C474" s="69">
        <v>352</v>
      </c>
      <c r="D474" s="69">
        <v>157.20000000000002</v>
      </c>
      <c r="E474" s="69">
        <f t="shared" si="7"/>
        <v>509.20000000000005</v>
      </c>
    </row>
    <row r="475" spans="1:5">
      <c r="A475" s="3">
        <v>2021</v>
      </c>
      <c r="B475" s="331">
        <v>44487</v>
      </c>
      <c r="C475" s="69">
        <v>355.5</v>
      </c>
      <c r="D475" s="69">
        <v>160.20000000000002</v>
      </c>
      <c r="E475" s="69">
        <f t="shared" si="7"/>
        <v>515.70000000000005</v>
      </c>
    </row>
    <row r="476" spans="1:5">
      <c r="A476" s="3">
        <v>2021</v>
      </c>
      <c r="B476" s="331">
        <v>44488</v>
      </c>
      <c r="C476" s="69">
        <v>351</v>
      </c>
      <c r="D476" s="69">
        <v>163.9</v>
      </c>
      <c r="E476" s="69">
        <f t="shared" si="7"/>
        <v>514.9</v>
      </c>
    </row>
    <row r="477" spans="1:5">
      <c r="A477" s="3">
        <v>2021</v>
      </c>
      <c r="B477" s="331">
        <v>44489</v>
      </c>
      <c r="C477" s="69">
        <v>351</v>
      </c>
      <c r="D477" s="69">
        <v>165.79999999999998</v>
      </c>
      <c r="E477" s="69">
        <f t="shared" si="7"/>
        <v>516.79999999999995</v>
      </c>
    </row>
    <row r="478" spans="1:5">
      <c r="A478" s="3">
        <v>2021</v>
      </c>
      <c r="B478" s="331">
        <v>44490</v>
      </c>
      <c r="C478" s="69">
        <v>351</v>
      </c>
      <c r="D478" s="69">
        <v>170.3</v>
      </c>
      <c r="E478" s="69">
        <f t="shared" si="7"/>
        <v>521.29999999999995</v>
      </c>
    </row>
    <row r="479" spans="1:5">
      <c r="A479" s="3">
        <v>2021</v>
      </c>
      <c r="B479" s="331">
        <v>44491</v>
      </c>
      <c r="C479" s="69">
        <v>353</v>
      </c>
      <c r="D479" s="69">
        <v>163.39999999999998</v>
      </c>
      <c r="E479" s="69">
        <f t="shared" si="7"/>
        <v>516.4</v>
      </c>
    </row>
    <row r="480" spans="1:5">
      <c r="A480" s="3">
        <v>2021</v>
      </c>
      <c r="B480" s="331">
        <v>44494</v>
      </c>
      <c r="C480" s="69">
        <v>353.5</v>
      </c>
      <c r="D480" s="69">
        <v>163.30000000000001</v>
      </c>
      <c r="E480" s="69">
        <f t="shared" si="7"/>
        <v>516.79999999999995</v>
      </c>
    </row>
    <row r="481" spans="1:5">
      <c r="A481" s="3">
        <v>2021</v>
      </c>
      <c r="B481" s="331">
        <v>44495</v>
      </c>
      <c r="C481" s="69">
        <v>353.5</v>
      </c>
      <c r="D481" s="69">
        <v>160.9</v>
      </c>
      <c r="E481" s="69">
        <f t="shared" si="7"/>
        <v>514.4</v>
      </c>
    </row>
    <row r="482" spans="1:5">
      <c r="A482" s="3">
        <v>2021</v>
      </c>
      <c r="B482" s="331">
        <v>44496</v>
      </c>
      <c r="C482" s="69">
        <v>359</v>
      </c>
      <c r="D482" s="69">
        <v>154.29999999999998</v>
      </c>
      <c r="E482" s="69">
        <f t="shared" si="7"/>
        <v>513.29999999999995</v>
      </c>
    </row>
    <row r="483" spans="1:5">
      <c r="A483" s="3">
        <v>2021</v>
      </c>
      <c r="B483" s="331">
        <v>44497</v>
      </c>
      <c r="C483" s="69">
        <v>356.5</v>
      </c>
      <c r="D483" s="69">
        <v>158.1</v>
      </c>
      <c r="E483" s="69">
        <f t="shared" si="7"/>
        <v>514.6</v>
      </c>
    </row>
    <row r="484" spans="1:5">
      <c r="A484" s="3">
        <v>2021</v>
      </c>
      <c r="B484" s="331">
        <v>44498</v>
      </c>
      <c r="C484" s="69">
        <v>353</v>
      </c>
      <c r="D484" s="69">
        <v>155.5</v>
      </c>
      <c r="E484" s="69">
        <f t="shared" si="7"/>
        <v>508.5</v>
      </c>
    </row>
    <row r="485" spans="1:5">
      <c r="A485" s="3">
        <v>2021</v>
      </c>
      <c r="B485" s="331">
        <v>44501</v>
      </c>
      <c r="C485" s="69">
        <v>357</v>
      </c>
      <c r="D485" s="69">
        <v>155.69999999999999</v>
      </c>
      <c r="E485" s="69">
        <f t="shared" si="7"/>
        <v>512.70000000000005</v>
      </c>
    </row>
    <row r="486" spans="1:5">
      <c r="A486" s="3">
        <v>2021</v>
      </c>
      <c r="B486" s="331">
        <v>44502</v>
      </c>
      <c r="C486" s="69">
        <v>361</v>
      </c>
      <c r="D486" s="69">
        <v>155.1</v>
      </c>
      <c r="E486" s="69">
        <f t="shared" si="7"/>
        <v>516.1</v>
      </c>
    </row>
    <row r="487" spans="1:5">
      <c r="A487" s="3">
        <v>2021</v>
      </c>
      <c r="B487" s="331">
        <v>44503</v>
      </c>
      <c r="C487" s="69">
        <v>357</v>
      </c>
      <c r="D487" s="69">
        <v>160.5</v>
      </c>
      <c r="E487" s="69">
        <f t="shared" si="7"/>
        <v>517.5</v>
      </c>
    </row>
    <row r="488" spans="1:5">
      <c r="A488" s="3">
        <v>2021</v>
      </c>
      <c r="B488" s="331">
        <v>44504</v>
      </c>
      <c r="C488" s="69">
        <v>358</v>
      </c>
      <c r="D488" s="69">
        <v>152.89999999999998</v>
      </c>
      <c r="E488" s="69">
        <f t="shared" si="7"/>
        <v>510.9</v>
      </c>
    </row>
    <row r="489" spans="1:5">
      <c r="A489" s="3">
        <v>2021</v>
      </c>
      <c r="B489" s="331">
        <v>44505</v>
      </c>
      <c r="C489" s="69">
        <v>362</v>
      </c>
      <c r="D489" s="69">
        <v>145.4</v>
      </c>
      <c r="E489" s="69">
        <f t="shared" si="7"/>
        <v>507.4</v>
      </c>
    </row>
    <row r="490" spans="1:5">
      <c r="A490" s="3">
        <v>2021</v>
      </c>
      <c r="B490" s="331">
        <v>44508</v>
      </c>
      <c r="C490" s="69">
        <v>352</v>
      </c>
      <c r="D490" s="69">
        <v>149.10000000000002</v>
      </c>
      <c r="E490" s="69">
        <f t="shared" si="7"/>
        <v>501.1</v>
      </c>
    </row>
    <row r="491" spans="1:5">
      <c r="A491" s="3">
        <v>2021</v>
      </c>
      <c r="B491" s="331">
        <v>44509</v>
      </c>
      <c r="C491" s="69">
        <v>355</v>
      </c>
      <c r="D491" s="69">
        <v>143.79999999999998</v>
      </c>
      <c r="E491" s="69">
        <f t="shared" si="7"/>
        <v>498.79999999999995</v>
      </c>
    </row>
    <row r="492" spans="1:5">
      <c r="A492" s="3">
        <v>2021</v>
      </c>
      <c r="B492" s="331">
        <v>44510</v>
      </c>
      <c r="C492" s="69">
        <v>350</v>
      </c>
      <c r="D492" s="69">
        <v>155.20000000000002</v>
      </c>
      <c r="E492" s="69">
        <f t="shared" si="7"/>
        <v>505.20000000000005</v>
      </c>
    </row>
    <row r="493" spans="1:5">
      <c r="A493" s="3">
        <v>2021</v>
      </c>
      <c r="B493" s="331">
        <v>44512</v>
      </c>
      <c r="C493" s="69">
        <v>350</v>
      </c>
      <c r="D493" s="69">
        <v>156.4</v>
      </c>
      <c r="E493" s="69">
        <f t="shared" si="7"/>
        <v>506.4</v>
      </c>
    </row>
    <row r="494" spans="1:5">
      <c r="A494" s="3">
        <v>2021</v>
      </c>
      <c r="B494" s="331">
        <v>44515</v>
      </c>
      <c r="C494" s="69">
        <v>348</v>
      </c>
      <c r="D494" s="69">
        <v>161.60000000000002</v>
      </c>
      <c r="E494" s="69">
        <f t="shared" si="7"/>
        <v>509.6</v>
      </c>
    </row>
    <row r="495" spans="1:5">
      <c r="A495" s="3">
        <v>2021</v>
      </c>
      <c r="B495" s="331">
        <v>44516</v>
      </c>
      <c r="C495" s="69">
        <v>349</v>
      </c>
      <c r="D495" s="69">
        <v>163.5</v>
      </c>
      <c r="E495" s="69">
        <f t="shared" si="7"/>
        <v>512.5</v>
      </c>
    </row>
    <row r="496" spans="1:5">
      <c r="A496" s="3">
        <v>2021</v>
      </c>
      <c r="B496" s="331">
        <v>44517</v>
      </c>
      <c r="C496" s="69">
        <v>351</v>
      </c>
      <c r="D496" s="69">
        <v>159</v>
      </c>
      <c r="E496" s="69">
        <f t="shared" si="7"/>
        <v>510</v>
      </c>
    </row>
    <row r="497" spans="1:5">
      <c r="A497" s="3">
        <v>2021</v>
      </c>
      <c r="B497" s="331">
        <v>44518</v>
      </c>
      <c r="C497" s="69">
        <v>351</v>
      </c>
      <c r="D497" s="69">
        <v>158.6</v>
      </c>
      <c r="E497" s="69">
        <f t="shared" si="7"/>
        <v>509.6</v>
      </c>
    </row>
    <row r="498" spans="1:5">
      <c r="A498" s="3">
        <v>2021</v>
      </c>
      <c r="B498" s="331">
        <v>44519</v>
      </c>
      <c r="C498" s="69">
        <v>352</v>
      </c>
      <c r="D498" s="69">
        <v>154.9</v>
      </c>
      <c r="E498" s="69">
        <f t="shared" si="7"/>
        <v>506.9</v>
      </c>
    </row>
    <row r="499" spans="1:5">
      <c r="A499" s="3">
        <v>2021</v>
      </c>
      <c r="B499" s="331">
        <v>44522</v>
      </c>
      <c r="C499" s="69">
        <v>351</v>
      </c>
      <c r="D499" s="69">
        <v>162.5</v>
      </c>
      <c r="E499" s="69">
        <f t="shared" si="7"/>
        <v>513.5</v>
      </c>
    </row>
    <row r="500" spans="1:5">
      <c r="A500" s="3">
        <v>2021</v>
      </c>
      <c r="B500" s="331">
        <v>44523</v>
      </c>
      <c r="C500" s="69">
        <v>356</v>
      </c>
      <c r="D500" s="69">
        <v>166.79999999999998</v>
      </c>
      <c r="E500" s="69">
        <f t="shared" si="7"/>
        <v>522.79999999999995</v>
      </c>
    </row>
    <row r="501" spans="1:5">
      <c r="A501" s="3">
        <v>2021</v>
      </c>
      <c r="B501" s="331">
        <v>44524</v>
      </c>
      <c r="C501" s="69">
        <v>362</v>
      </c>
      <c r="D501" s="69">
        <v>163.69999999999999</v>
      </c>
      <c r="E501" s="69">
        <f t="shared" si="7"/>
        <v>525.70000000000005</v>
      </c>
    </row>
    <row r="502" spans="1:5">
      <c r="A502" s="3">
        <v>2021</v>
      </c>
      <c r="B502" s="331">
        <v>44526</v>
      </c>
      <c r="C502" s="69">
        <v>385</v>
      </c>
      <c r="D502" s="69">
        <v>147.6</v>
      </c>
      <c r="E502" s="69">
        <f t="shared" si="7"/>
        <v>532.6</v>
      </c>
    </row>
    <row r="503" spans="1:5">
      <c r="A503" s="3">
        <v>2021</v>
      </c>
      <c r="B503" s="331">
        <v>44529</v>
      </c>
      <c r="C503" s="69">
        <v>386</v>
      </c>
      <c r="D503" s="69">
        <v>150.1</v>
      </c>
      <c r="E503" s="69">
        <f t="shared" si="7"/>
        <v>536.1</v>
      </c>
    </row>
    <row r="504" spans="1:5">
      <c r="A504" s="3">
        <v>2021</v>
      </c>
      <c r="B504" s="331">
        <v>44530</v>
      </c>
      <c r="C504" s="69">
        <v>389</v>
      </c>
      <c r="D504" s="69">
        <v>144.70000000000002</v>
      </c>
      <c r="E504" s="69">
        <f t="shared" si="7"/>
        <v>533.70000000000005</v>
      </c>
    </row>
    <row r="505" spans="1:5">
      <c r="A505" s="3">
        <v>2021</v>
      </c>
      <c r="B505" s="331">
        <v>44531</v>
      </c>
      <c r="C505" s="69">
        <v>381</v>
      </c>
      <c r="D505" s="69">
        <v>140.5</v>
      </c>
      <c r="E505" s="69">
        <f t="shared" si="7"/>
        <v>521.5</v>
      </c>
    </row>
    <row r="506" spans="1:5">
      <c r="A506" s="3">
        <v>2021</v>
      </c>
      <c r="B506" s="331">
        <v>44532</v>
      </c>
      <c r="C506" s="69">
        <v>377</v>
      </c>
      <c r="D506" s="69">
        <v>144.6</v>
      </c>
      <c r="E506" s="69">
        <f t="shared" si="7"/>
        <v>521.6</v>
      </c>
    </row>
    <row r="507" spans="1:5">
      <c r="A507" s="3">
        <v>2021</v>
      </c>
      <c r="B507" s="331">
        <v>44533</v>
      </c>
      <c r="C507" s="69">
        <v>381</v>
      </c>
      <c r="D507" s="69">
        <v>134.5</v>
      </c>
      <c r="E507" s="69">
        <f t="shared" si="7"/>
        <v>515.5</v>
      </c>
    </row>
    <row r="508" spans="1:5">
      <c r="A508" s="3">
        <v>2021</v>
      </c>
      <c r="B508" s="331">
        <v>44536</v>
      </c>
      <c r="C508" s="69">
        <v>364</v>
      </c>
      <c r="D508" s="69">
        <v>143.6</v>
      </c>
      <c r="E508" s="69">
        <f t="shared" si="7"/>
        <v>507.6</v>
      </c>
    </row>
    <row r="509" spans="1:5">
      <c r="A509" s="3">
        <v>2021</v>
      </c>
      <c r="B509" s="331">
        <v>44537</v>
      </c>
      <c r="C509" s="69">
        <v>356</v>
      </c>
      <c r="D509" s="69">
        <v>147.6</v>
      </c>
      <c r="E509" s="69">
        <f t="shared" si="7"/>
        <v>503.6</v>
      </c>
    </row>
    <row r="510" spans="1:5">
      <c r="A510" s="3">
        <v>2021</v>
      </c>
      <c r="B510" s="331">
        <v>44538</v>
      </c>
      <c r="C510" s="69">
        <v>349</v>
      </c>
      <c r="D510" s="69">
        <v>152.29999999999998</v>
      </c>
      <c r="E510" s="69">
        <f t="shared" si="7"/>
        <v>501.29999999999995</v>
      </c>
    </row>
    <row r="511" spans="1:5">
      <c r="A511" s="3">
        <v>2021</v>
      </c>
      <c r="B511" s="331">
        <v>44539</v>
      </c>
      <c r="C511" s="69">
        <v>347</v>
      </c>
      <c r="D511" s="69">
        <v>150.1</v>
      </c>
      <c r="E511" s="69">
        <f t="shared" si="7"/>
        <v>497.1</v>
      </c>
    </row>
    <row r="512" spans="1:5">
      <c r="A512" s="3">
        <v>2021</v>
      </c>
      <c r="B512" s="331">
        <v>44540</v>
      </c>
      <c r="C512" s="69">
        <v>340</v>
      </c>
      <c r="D512" s="69">
        <v>148.5</v>
      </c>
      <c r="E512" s="69">
        <f t="shared" si="7"/>
        <v>488.5</v>
      </c>
    </row>
    <row r="513" spans="1:5">
      <c r="A513" s="3">
        <v>2021</v>
      </c>
      <c r="B513" s="331">
        <v>44543</v>
      </c>
      <c r="C513" s="69">
        <v>344</v>
      </c>
      <c r="D513" s="69">
        <v>141.70000000000002</v>
      </c>
      <c r="E513" s="69">
        <f t="shared" si="7"/>
        <v>485.70000000000005</v>
      </c>
    </row>
    <row r="514" spans="1:5">
      <c r="A514" s="3">
        <v>2021</v>
      </c>
      <c r="B514" s="331">
        <v>44544</v>
      </c>
      <c r="C514" s="69">
        <v>343</v>
      </c>
      <c r="D514" s="69">
        <v>144.30000000000001</v>
      </c>
      <c r="E514" s="69">
        <f t="shared" si="7"/>
        <v>487.3</v>
      </c>
    </row>
    <row r="515" spans="1:5">
      <c r="A515" s="3">
        <v>2021</v>
      </c>
      <c r="B515" s="331">
        <v>44545</v>
      </c>
      <c r="C515" s="69">
        <v>347</v>
      </c>
      <c r="D515" s="69">
        <v>145.9</v>
      </c>
      <c r="E515" s="69">
        <f t="shared" si="7"/>
        <v>492.9</v>
      </c>
    </row>
    <row r="516" spans="1:5">
      <c r="A516" s="3">
        <v>2021</v>
      </c>
      <c r="B516" s="331">
        <v>44546</v>
      </c>
      <c r="C516" s="69">
        <v>349</v>
      </c>
      <c r="D516" s="69">
        <v>141.19999999999999</v>
      </c>
      <c r="E516" s="69">
        <f t="shared" si="7"/>
        <v>490.2</v>
      </c>
    </row>
    <row r="517" spans="1:5">
      <c r="A517" s="3">
        <v>2021</v>
      </c>
      <c r="B517" s="331">
        <v>44547</v>
      </c>
      <c r="C517" s="69">
        <v>353</v>
      </c>
      <c r="D517" s="69">
        <v>140.39999999999998</v>
      </c>
      <c r="E517" s="69">
        <f t="shared" ref="E517:E580" si="8">$D517+C517</f>
        <v>493.4</v>
      </c>
    </row>
    <row r="518" spans="1:5">
      <c r="A518" s="3">
        <v>2021</v>
      </c>
      <c r="B518" s="331">
        <v>44550</v>
      </c>
      <c r="C518" s="69">
        <v>358</v>
      </c>
      <c r="D518" s="69">
        <v>142.5</v>
      </c>
      <c r="E518" s="69">
        <f t="shared" si="8"/>
        <v>500.5</v>
      </c>
    </row>
    <row r="519" spans="1:5">
      <c r="A519" s="3">
        <v>2021</v>
      </c>
      <c r="B519" s="331">
        <v>44551</v>
      </c>
      <c r="C519" s="69">
        <v>354</v>
      </c>
      <c r="D519" s="69">
        <v>146.30000000000001</v>
      </c>
      <c r="E519" s="69">
        <f t="shared" si="8"/>
        <v>500.3</v>
      </c>
    </row>
    <row r="520" spans="1:5">
      <c r="A520" s="3">
        <v>2021</v>
      </c>
      <c r="B520" s="331">
        <v>44552</v>
      </c>
      <c r="C520" s="69">
        <v>355</v>
      </c>
      <c r="D520" s="69">
        <v>145.30000000000001</v>
      </c>
      <c r="E520" s="69">
        <f t="shared" si="8"/>
        <v>500.3</v>
      </c>
    </row>
    <row r="521" spans="1:5">
      <c r="A521" s="3">
        <v>2021</v>
      </c>
      <c r="B521" s="331">
        <v>44553</v>
      </c>
      <c r="C521" s="69">
        <v>350</v>
      </c>
      <c r="D521" s="69">
        <v>149.4</v>
      </c>
      <c r="E521" s="69">
        <f t="shared" si="8"/>
        <v>499.4</v>
      </c>
    </row>
    <row r="522" spans="1:5">
      <c r="A522" s="3">
        <v>2021</v>
      </c>
      <c r="B522" s="331">
        <v>44557</v>
      </c>
      <c r="C522" s="69">
        <v>351</v>
      </c>
      <c r="D522" s="69">
        <v>147.80000000000001</v>
      </c>
      <c r="E522" s="69">
        <f t="shared" si="8"/>
        <v>498.8</v>
      </c>
    </row>
    <row r="523" spans="1:5">
      <c r="A523" s="3">
        <v>2021</v>
      </c>
      <c r="B523" s="331">
        <v>44558</v>
      </c>
      <c r="C523" s="69">
        <v>349</v>
      </c>
      <c r="D523" s="69">
        <v>148.30000000000001</v>
      </c>
      <c r="E523" s="69">
        <f t="shared" si="8"/>
        <v>497.3</v>
      </c>
    </row>
    <row r="524" spans="1:5">
      <c r="A524" s="3">
        <v>2021</v>
      </c>
      <c r="B524" s="331">
        <v>44559</v>
      </c>
      <c r="C524" s="69">
        <v>344</v>
      </c>
      <c r="D524" s="69">
        <v>155.20000000000002</v>
      </c>
      <c r="E524" s="69">
        <f t="shared" si="8"/>
        <v>499.20000000000005</v>
      </c>
    </row>
    <row r="525" spans="1:5">
      <c r="A525" s="3">
        <v>2021</v>
      </c>
      <c r="B525" s="331">
        <v>44560</v>
      </c>
      <c r="C525" s="69">
        <v>348</v>
      </c>
      <c r="D525" s="69">
        <v>151.1</v>
      </c>
      <c r="E525" s="69">
        <f t="shared" si="8"/>
        <v>499.1</v>
      </c>
    </row>
    <row r="526" spans="1:5">
      <c r="A526" s="3">
        <v>2021</v>
      </c>
      <c r="B526" s="331">
        <v>44561</v>
      </c>
      <c r="C526" s="69">
        <v>347</v>
      </c>
      <c r="D526" s="69">
        <v>151.19999999999999</v>
      </c>
      <c r="E526" s="69">
        <f t="shared" si="8"/>
        <v>498.2</v>
      </c>
    </row>
    <row r="527" spans="1:5">
      <c r="A527" s="3">
        <v>2022</v>
      </c>
      <c r="B527" s="331">
        <v>44564</v>
      </c>
      <c r="C527" s="69">
        <v>341</v>
      </c>
      <c r="D527" s="69">
        <v>163</v>
      </c>
      <c r="E527" s="69">
        <f t="shared" si="8"/>
        <v>504</v>
      </c>
    </row>
    <row r="528" spans="1:5">
      <c r="A528" s="3">
        <v>2022</v>
      </c>
      <c r="B528" s="331">
        <v>44565</v>
      </c>
      <c r="C528" s="69">
        <v>344</v>
      </c>
      <c r="D528" s="69">
        <v>164.9</v>
      </c>
      <c r="E528" s="69">
        <f t="shared" si="8"/>
        <v>508.9</v>
      </c>
    </row>
    <row r="529" spans="1:5">
      <c r="A529" s="3">
        <v>2022</v>
      </c>
      <c r="B529" s="331">
        <v>44566</v>
      </c>
      <c r="C529" s="69">
        <v>342</v>
      </c>
      <c r="D529" s="69">
        <v>170.70000000000002</v>
      </c>
      <c r="E529" s="69">
        <f t="shared" si="8"/>
        <v>512.70000000000005</v>
      </c>
    </row>
    <row r="530" spans="1:5">
      <c r="A530" s="3">
        <v>2022</v>
      </c>
      <c r="B530" s="331">
        <v>44567</v>
      </c>
      <c r="C530" s="69">
        <v>348</v>
      </c>
      <c r="D530" s="69">
        <v>172.3</v>
      </c>
      <c r="E530" s="69">
        <f t="shared" si="8"/>
        <v>520.29999999999995</v>
      </c>
    </row>
    <row r="531" spans="1:5">
      <c r="A531" s="3">
        <v>2022</v>
      </c>
      <c r="B531" s="331">
        <v>44568</v>
      </c>
      <c r="C531" s="69">
        <v>348</v>
      </c>
      <c r="D531" s="69">
        <v>176.4</v>
      </c>
      <c r="E531" s="69">
        <f t="shared" si="8"/>
        <v>524.4</v>
      </c>
    </row>
    <row r="532" spans="1:5">
      <c r="A532" s="3">
        <v>2022</v>
      </c>
      <c r="B532" s="331">
        <v>44571</v>
      </c>
      <c r="C532" s="69">
        <v>353</v>
      </c>
      <c r="D532" s="69">
        <v>176.1</v>
      </c>
      <c r="E532" s="69">
        <f t="shared" si="8"/>
        <v>529.1</v>
      </c>
    </row>
    <row r="533" spans="1:5">
      <c r="A533" s="3">
        <v>2022</v>
      </c>
      <c r="B533" s="331">
        <v>44572</v>
      </c>
      <c r="C533" s="69">
        <v>352</v>
      </c>
      <c r="D533" s="69">
        <v>173.70000000000002</v>
      </c>
      <c r="E533" s="69">
        <f t="shared" si="8"/>
        <v>525.70000000000005</v>
      </c>
    </row>
    <row r="534" spans="1:5">
      <c r="A534" s="3">
        <v>2022</v>
      </c>
      <c r="B534" s="331">
        <v>44573</v>
      </c>
      <c r="C534" s="69">
        <v>349</v>
      </c>
      <c r="D534" s="69">
        <v>174.5</v>
      </c>
      <c r="E534" s="69">
        <f t="shared" si="8"/>
        <v>523.5</v>
      </c>
    </row>
    <row r="535" spans="1:5">
      <c r="A535" s="3">
        <v>2022</v>
      </c>
      <c r="B535" s="331">
        <v>44574</v>
      </c>
      <c r="C535" s="69">
        <v>351</v>
      </c>
      <c r="D535" s="69">
        <v>170.6</v>
      </c>
      <c r="E535" s="69">
        <f t="shared" si="8"/>
        <v>521.6</v>
      </c>
    </row>
    <row r="536" spans="1:5">
      <c r="A536" s="3">
        <v>2022</v>
      </c>
      <c r="B536" s="331">
        <v>44575</v>
      </c>
      <c r="C536" s="69">
        <v>349</v>
      </c>
      <c r="D536" s="69">
        <v>178.7</v>
      </c>
      <c r="E536" s="69">
        <f t="shared" si="8"/>
        <v>527.70000000000005</v>
      </c>
    </row>
    <row r="537" spans="1:5">
      <c r="A537" s="3">
        <v>2022</v>
      </c>
      <c r="B537" s="331">
        <v>44579</v>
      </c>
      <c r="C537" s="69">
        <v>352</v>
      </c>
      <c r="D537" s="69">
        <v>187.5</v>
      </c>
      <c r="E537" s="69">
        <f t="shared" si="8"/>
        <v>539.5</v>
      </c>
    </row>
    <row r="538" spans="1:5">
      <c r="A538" s="3">
        <v>2022</v>
      </c>
      <c r="B538" s="331">
        <v>44580</v>
      </c>
      <c r="C538" s="69">
        <v>349</v>
      </c>
      <c r="D538" s="69">
        <v>186.60000000000002</v>
      </c>
      <c r="E538" s="69">
        <f t="shared" si="8"/>
        <v>535.6</v>
      </c>
    </row>
    <row r="539" spans="1:5">
      <c r="A539" s="3">
        <v>2022</v>
      </c>
      <c r="B539" s="331">
        <v>44581</v>
      </c>
      <c r="C539" s="69">
        <v>348</v>
      </c>
      <c r="D539" s="69">
        <v>180.6</v>
      </c>
      <c r="E539" s="69">
        <f t="shared" si="8"/>
        <v>528.6</v>
      </c>
    </row>
    <row r="540" spans="1:5">
      <c r="A540" s="3">
        <v>2022</v>
      </c>
      <c r="B540" s="331">
        <v>44582</v>
      </c>
      <c r="C540" s="69">
        <v>358</v>
      </c>
      <c r="D540" s="69">
        <v>176</v>
      </c>
      <c r="E540" s="69">
        <f t="shared" si="8"/>
        <v>534</v>
      </c>
    </row>
    <row r="541" spans="1:5">
      <c r="A541" s="3">
        <v>2022</v>
      </c>
      <c r="B541" s="331">
        <v>44585</v>
      </c>
      <c r="C541" s="69">
        <v>364</v>
      </c>
      <c r="D541" s="69">
        <v>177.2</v>
      </c>
      <c r="E541" s="69">
        <f t="shared" si="8"/>
        <v>541.20000000000005</v>
      </c>
    </row>
    <row r="542" spans="1:5">
      <c r="A542" s="3">
        <v>2022</v>
      </c>
      <c r="B542" s="331">
        <v>44586</v>
      </c>
      <c r="C542" s="69">
        <v>367</v>
      </c>
      <c r="D542" s="69">
        <v>177.1</v>
      </c>
      <c r="E542" s="69">
        <f t="shared" si="8"/>
        <v>544.1</v>
      </c>
    </row>
    <row r="543" spans="1:5">
      <c r="A543" s="3">
        <v>2022</v>
      </c>
      <c r="B543" s="331">
        <v>44587</v>
      </c>
      <c r="C543" s="69">
        <v>362</v>
      </c>
      <c r="D543" s="69">
        <v>186.60000000000002</v>
      </c>
      <c r="E543" s="69">
        <f t="shared" si="8"/>
        <v>548.6</v>
      </c>
    </row>
    <row r="544" spans="1:5">
      <c r="A544" s="3">
        <v>2022</v>
      </c>
      <c r="B544" s="331">
        <v>44588</v>
      </c>
      <c r="C544" s="69">
        <v>373</v>
      </c>
      <c r="D544" s="69">
        <v>180.1</v>
      </c>
      <c r="E544" s="69">
        <f t="shared" si="8"/>
        <v>553.1</v>
      </c>
    </row>
    <row r="545" spans="1:5">
      <c r="A545" s="3">
        <v>2022</v>
      </c>
      <c r="B545" s="331">
        <v>44589</v>
      </c>
      <c r="C545" s="69">
        <v>377</v>
      </c>
      <c r="D545" s="69">
        <v>177.2</v>
      </c>
      <c r="E545" s="69">
        <f t="shared" si="8"/>
        <v>554.20000000000005</v>
      </c>
    </row>
    <row r="546" spans="1:5">
      <c r="A546" s="3">
        <v>2022</v>
      </c>
      <c r="B546" s="331">
        <v>44592</v>
      </c>
      <c r="C546" s="69">
        <v>356</v>
      </c>
      <c r="D546" s="69">
        <v>177.8</v>
      </c>
      <c r="E546" s="69">
        <f t="shared" si="8"/>
        <v>533.79999999999995</v>
      </c>
    </row>
    <row r="547" spans="1:5">
      <c r="A547" s="3">
        <v>2022</v>
      </c>
      <c r="B547" s="331">
        <v>44593</v>
      </c>
      <c r="C547" s="69">
        <v>371</v>
      </c>
      <c r="D547" s="69">
        <v>178.9</v>
      </c>
      <c r="E547" s="69">
        <f t="shared" si="8"/>
        <v>549.9</v>
      </c>
    </row>
    <row r="548" spans="1:5">
      <c r="A548" s="3">
        <v>2022</v>
      </c>
      <c r="B548" s="331">
        <v>44594</v>
      </c>
      <c r="C548" s="69">
        <v>366</v>
      </c>
      <c r="D548" s="69">
        <v>177.7</v>
      </c>
      <c r="E548" s="69">
        <f t="shared" si="8"/>
        <v>543.70000000000005</v>
      </c>
    </row>
    <row r="549" spans="1:5">
      <c r="A549" s="3">
        <v>2022</v>
      </c>
      <c r="B549" s="331">
        <v>44595</v>
      </c>
      <c r="C549" s="69">
        <v>363</v>
      </c>
      <c r="D549" s="69">
        <v>183.20000000000002</v>
      </c>
      <c r="E549" s="69">
        <f t="shared" si="8"/>
        <v>546.20000000000005</v>
      </c>
    </row>
    <row r="550" spans="1:5">
      <c r="A550" s="3">
        <v>2022</v>
      </c>
      <c r="B550" s="331">
        <v>44596</v>
      </c>
      <c r="C550" s="69">
        <v>364</v>
      </c>
      <c r="D550" s="69">
        <v>191.1</v>
      </c>
      <c r="E550" s="69">
        <f t="shared" si="8"/>
        <v>555.1</v>
      </c>
    </row>
    <row r="551" spans="1:5">
      <c r="A551" s="3">
        <v>2022</v>
      </c>
      <c r="B551" s="331">
        <v>44599</v>
      </c>
      <c r="C551" s="69">
        <v>367</v>
      </c>
      <c r="D551" s="69">
        <v>191.70000000000002</v>
      </c>
      <c r="E551" s="69">
        <f t="shared" si="8"/>
        <v>558.70000000000005</v>
      </c>
    </row>
    <row r="552" spans="1:5">
      <c r="A552" s="3">
        <v>2022</v>
      </c>
      <c r="B552" s="331">
        <v>44600</v>
      </c>
      <c r="C552" s="69">
        <v>361</v>
      </c>
      <c r="D552" s="69">
        <v>196.5</v>
      </c>
      <c r="E552" s="69">
        <f t="shared" si="8"/>
        <v>557.5</v>
      </c>
    </row>
    <row r="553" spans="1:5">
      <c r="A553" s="3">
        <v>2022</v>
      </c>
      <c r="B553" s="331">
        <v>44601</v>
      </c>
      <c r="C553" s="69">
        <v>357</v>
      </c>
      <c r="D553" s="69">
        <v>194.2</v>
      </c>
      <c r="E553" s="69">
        <f t="shared" si="8"/>
        <v>551.20000000000005</v>
      </c>
    </row>
    <row r="554" spans="1:5">
      <c r="A554" s="3">
        <v>2022</v>
      </c>
      <c r="B554" s="331">
        <v>44602</v>
      </c>
      <c r="C554" s="69">
        <v>358</v>
      </c>
      <c r="D554" s="69">
        <v>203.2</v>
      </c>
      <c r="E554" s="69">
        <f t="shared" si="8"/>
        <v>561.20000000000005</v>
      </c>
    </row>
    <row r="555" spans="1:5">
      <c r="A555" s="3">
        <v>2022</v>
      </c>
      <c r="B555" s="331">
        <v>44603</v>
      </c>
      <c r="C555" s="69">
        <v>374</v>
      </c>
      <c r="D555" s="69">
        <v>194.1</v>
      </c>
      <c r="E555" s="69">
        <f t="shared" si="8"/>
        <v>568.1</v>
      </c>
    </row>
    <row r="556" spans="1:5">
      <c r="A556" s="3">
        <v>2022</v>
      </c>
      <c r="B556" s="331">
        <v>44606</v>
      </c>
      <c r="C556" s="69">
        <v>374</v>
      </c>
      <c r="D556" s="69">
        <v>198.9</v>
      </c>
      <c r="E556" s="69">
        <f t="shared" si="8"/>
        <v>572.9</v>
      </c>
    </row>
    <row r="557" spans="1:5">
      <c r="A557" s="3">
        <v>2022</v>
      </c>
      <c r="B557" s="331">
        <v>44607</v>
      </c>
      <c r="C557" s="69">
        <v>364</v>
      </c>
      <c r="D557" s="69">
        <v>204.5</v>
      </c>
      <c r="E557" s="69">
        <f t="shared" si="8"/>
        <v>568.5</v>
      </c>
    </row>
    <row r="558" spans="1:5">
      <c r="A558" s="3">
        <v>2022</v>
      </c>
      <c r="B558" s="331">
        <v>44608</v>
      </c>
      <c r="C558" s="69">
        <v>367</v>
      </c>
      <c r="D558" s="69">
        <v>204</v>
      </c>
      <c r="E558" s="69">
        <f t="shared" si="8"/>
        <v>571</v>
      </c>
    </row>
    <row r="559" spans="1:5">
      <c r="A559" s="3">
        <v>2022</v>
      </c>
      <c r="B559" s="331">
        <v>44609</v>
      </c>
      <c r="C559" s="69">
        <v>374</v>
      </c>
      <c r="D559" s="69">
        <v>196.3</v>
      </c>
      <c r="E559" s="69">
        <f t="shared" si="8"/>
        <v>570.29999999999995</v>
      </c>
    </row>
    <row r="560" spans="1:5">
      <c r="A560" s="3">
        <v>2022</v>
      </c>
      <c r="B560" s="331">
        <v>44610</v>
      </c>
      <c r="C560" s="69">
        <v>381</v>
      </c>
      <c r="D560" s="69">
        <v>193.1</v>
      </c>
      <c r="E560" s="69">
        <f t="shared" si="8"/>
        <v>574.1</v>
      </c>
    </row>
    <row r="561" spans="1:5">
      <c r="A561" s="3">
        <v>2022</v>
      </c>
      <c r="B561" s="331">
        <v>44614</v>
      </c>
      <c r="C561" s="69">
        <v>388</v>
      </c>
      <c r="D561" s="69">
        <v>194.1</v>
      </c>
      <c r="E561" s="69">
        <f t="shared" si="8"/>
        <v>582.1</v>
      </c>
    </row>
    <row r="562" spans="1:5">
      <c r="A562" s="3">
        <v>2022</v>
      </c>
      <c r="B562" s="331">
        <v>44615</v>
      </c>
      <c r="C562" s="69">
        <v>395</v>
      </c>
      <c r="D562" s="69">
        <v>199.2</v>
      </c>
      <c r="E562" s="69">
        <f t="shared" si="8"/>
        <v>594.20000000000005</v>
      </c>
    </row>
    <row r="563" spans="1:5">
      <c r="A563" s="3">
        <v>2022</v>
      </c>
      <c r="B563" s="331">
        <v>44616</v>
      </c>
      <c r="C563" s="69">
        <v>393</v>
      </c>
      <c r="D563" s="69">
        <v>196.6</v>
      </c>
      <c r="E563" s="69">
        <f t="shared" si="8"/>
        <v>589.6</v>
      </c>
    </row>
    <row r="564" spans="1:5">
      <c r="A564" s="3">
        <v>2022</v>
      </c>
      <c r="B564" s="331">
        <v>44617</v>
      </c>
      <c r="C564" s="69">
        <v>380</v>
      </c>
      <c r="D564" s="69">
        <v>196.4</v>
      </c>
      <c r="E564" s="69">
        <f t="shared" si="8"/>
        <v>576.4</v>
      </c>
    </row>
    <row r="565" spans="1:5">
      <c r="A565" s="3">
        <v>2022</v>
      </c>
      <c r="B565" s="331">
        <v>44620</v>
      </c>
      <c r="C565" s="69">
        <v>385</v>
      </c>
      <c r="D565" s="69">
        <v>182.7</v>
      </c>
      <c r="E565" s="69">
        <f t="shared" si="8"/>
        <v>567.70000000000005</v>
      </c>
    </row>
    <row r="566" spans="1:5">
      <c r="A566" s="3">
        <v>2022</v>
      </c>
      <c r="B566" s="331">
        <v>44621</v>
      </c>
      <c r="C566" s="69">
        <v>391</v>
      </c>
      <c r="D566" s="69">
        <v>173</v>
      </c>
      <c r="E566" s="69">
        <f t="shared" si="8"/>
        <v>564</v>
      </c>
    </row>
    <row r="567" spans="1:5">
      <c r="A567" s="3">
        <v>2022</v>
      </c>
      <c r="B567" s="331">
        <v>44622</v>
      </c>
      <c r="C567" s="69">
        <v>385</v>
      </c>
      <c r="D567" s="69">
        <v>187.9</v>
      </c>
      <c r="E567" s="69">
        <f t="shared" si="8"/>
        <v>572.9</v>
      </c>
    </row>
    <row r="568" spans="1:5">
      <c r="A568" s="3">
        <v>2022</v>
      </c>
      <c r="B568" s="331">
        <v>44623</v>
      </c>
      <c r="C568" s="69">
        <v>391</v>
      </c>
      <c r="D568" s="69">
        <v>184.20000000000002</v>
      </c>
      <c r="E568" s="69">
        <f t="shared" si="8"/>
        <v>575.20000000000005</v>
      </c>
    </row>
    <row r="569" spans="1:5">
      <c r="A569" s="3">
        <v>2022</v>
      </c>
      <c r="B569" s="331">
        <v>44624</v>
      </c>
      <c r="C569" s="69">
        <v>412</v>
      </c>
      <c r="D569" s="69">
        <v>173.3</v>
      </c>
      <c r="E569" s="69">
        <f t="shared" si="8"/>
        <v>585.29999999999995</v>
      </c>
    </row>
    <row r="570" spans="1:5">
      <c r="A570" s="3">
        <v>2022</v>
      </c>
      <c r="B570" s="331">
        <v>44627</v>
      </c>
      <c r="C570" s="69">
        <v>414</v>
      </c>
      <c r="D570" s="69">
        <v>177.6</v>
      </c>
      <c r="E570" s="69">
        <f t="shared" si="8"/>
        <v>591.6</v>
      </c>
    </row>
    <row r="571" spans="1:5">
      <c r="A571" s="3">
        <v>2022</v>
      </c>
      <c r="B571" s="331">
        <v>44628</v>
      </c>
      <c r="C571" s="69">
        <v>408</v>
      </c>
      <c r="D571" s="69">
        <v>184.8</v>
      </c>
      <c r="E571" s="69">
        <f t="shared" si="8"/>
        <v>592.79999999999995</v>
      </c>
    </row>
    <row r="572" spans="1:5">
      <c r="A572" s="3">
        <v>2022</v>
      </c>
      <c r="B572" s="331">
        <v>44629</v>
      </c>
      <c r="C572" s="69">
        <v>393</v>
      </c>
      <c r="D572" s="69">
        <v>195.5</v>
      </c>
      <c r="E572" s="69">
        <f t="shared" si="8"/>
        <v>588.5</v>
      </c>
    </row>
    <row r="573" spans="1:5">
      <c r="A573" s="3">
        <v>2022</v>
      </c>
      <c r="B573" s="331">
        <v>44630</v>
      </c>
      <c r="C573" s="69">
        <v>388</v>
      </c>
      <c r="D573" s="69">
        <v>199</v>
      </c>
      <c r="E573" s="69">
        <f t="shared" si="8"/>
        <v>587</v>
      </c>
    </row>
    <row r="574" spans="1:5">
      <c r="A574" s="3">
        <v>2022</v>
      </c>
      <c r="B574" s="331">
        <v>44631</v>
      </c>
      <c r="C574" s="69">
        <v>388</v>
      </c>
      <c r="D574" s="69">
        <v>199.5</v>
      </c>
      <c r="E574" s="69">
        <f t="shared" si="8"/>
        <v>587.5</v>
      </c>
    </row>
    <row r="575" spans="1:5">
      <c r="A575" s="3">
        <v>2022</v>
      </c>
      <c r="B575" s="331">
        <v>44634</v>
      </c>
      <c r="C575" s="69">
        <v>383</v>
      </c>
      <c r="D575" s="69">
        <v>213.49999999999997</v>
      </c>
      <c r="E575" s="69">
        <f t="shared" si="8"/>
        <v>596.5</v>
      </c>
    </row>
    <row r="576" spans="1:5">
      <c r="A576" s="3">
        <v>2022</v>
      </c>
      <c r="B576" s="331">
        <v>44635</v>
      </c>
      <c r="C576" s="69">
        <v>386</v>
      </c>
      <c r="D576" s="69">
        <v>214.6</v>
      </c>
      <c r="E576" s="69">
        <f t="shared" si="8"/>
        <v>600.6</v>
      </c>
    </row>
    <row r="577" spans="1:5">
      <c r="A577" s="3">
        <v>2022</v>
      </c>
      <c r="B577" s="331">
        <v>44636</v>
      </c>
      <c r="C577" s="69">
        <v>380</v>
      </c>
      <c r="D577" s="69">
        <v>218.8</v>
      </c>
      <c r="E577" s="69">
        <f t="shared" si="8"/>
        <v>598.79999999999995</v>
      </c>
    </row>
    <row r="578" spans="1:5">
      <c r="A578" s="3">
        <v>2022</v>
      </c>
      <c r="B578" s="331">
        <v>44637</v>
      </c>
      <c r="C578" s="69">
        <v>366</v>
      </c>
      <c r="D578" s="69">
        <v>217.3</v>
      </c>
      <c r="E578" s="69">
        <f t="shared" si="8"/>
        <v>583.29999999999995</v>
      </c>
    </row>
    <row r="579" spans="1:5">
      <c r="A579" s="3">
        <v>2022</v>
      </c>
      <c r="B579" s="331">
        <v>44638</v>
      </c>
      <c r="C579" s="69">
        <v>364</v>
      </c>
      <c r="D579" s="69">
        <v>215.20000000000002</v>
      </c>
      <c r="E579" s="69">
        <f t="shared" si="8"/>
        <v>579.20000000000005</v>
      </c>
    </row>
    <row r="580" spans="1:5">
      <c r="A580" s="3">
        <v>2022</v>
      </c>
      <c r="B580" s="331">
        <v>44641</v>
      </c>
      <c r="C580" s="69">
        <v>362</v>
      </c>
      <c r="D580" s="69">
        <v>229.2</v>
      </c>
      <c r="E580" s="69">
        <f t="shared" si="8"/>
        <v>591.20000000000005</v>
      </c>
    </row>
    <row r="581" spans="1:5">
      <c r="A581" s="3">
        <v>2022</v>
      </c>
      <c r="B581" s="331">
        <v>44642</v>
      </c>
      <c r="C581" s="69">
        <v>357</v>
      </c>
      <c r="D581" s="69">
        <v>238.39999999999998</v>
      </c>
      <c r="E581" s="69">
        <f t="shared" ref="E581:E644" si="9">$D581+C581</f>
        <v>595.4</v>
      </c>
    </row>
    <row r="582" spans="1:5">
      <c r="A582" s="3">
        <v>2022</v>
      </c>
      <c r="B582" s="331">
        <v>44643</v>
      </c>
      <c r="C582" s="69">
        <v>368</v>
      </c>
      <c r="D582" s="69">
        <v>229.4</v>
      </c>
      <c r="E582" s="69">
        <f t="shared" si="9"/>
        <v>597.4</v>
      </c>
    </row>
    <row r="583" spans="1:5">
      <c r="A583" s="3">
        <v>2022</v>
      </c>
      <c r="B583" s="331">
        <v>44644</v>
      </c>
      <c r="C583" s="69">
        <v>355</v>
      </c>
      <c r="D583" s="69">
        <v>237.4</v>
      </c>
      <c r="E583" s="69">
        <f t="shared" si="9"/>
        <v>592.4</v>
      </c>
    </row>
    <row r="584" spans="1:5">
      <c r="A584" s="3">
        <v>2022</v>
      </c>
      <c r="B584" s="331">
        <v>44645</v>
      </c>
      <c r="C584" s="69">
        <v>347</v>
      </c>
      <c r="D584" s="69">
        <v>247.7</v>
      </c>
      <c r="E584" s="69">
        <f t="shared" si="9"/>
        <v>594.70000000000005</v>
      </c>
    </row>
    <row r="585" spans="1:5">
      <c r="A585" s="3">
        <v>2022</v>
      </c>
      <c r="B585" s="331">
        <v>44648</v>
      </c>
      <c r="C585" s="69">
        <v>344</v>
      </c>
      <c r="D585" s="69">
        <v>246.1</v>
      </c>
      <c r="E585" s="69">
        <f t="shared" si="9"/>
        <v>590.1</v>
      </c>
    </row>
    <row r="586" spans="1:5">
      <c r="A586" s="3">
        <v>2022</v>
      </c>
      <c r="B586" s="331">
        <v>44649</v>
      </c>
      <c r="C586" s="69">
        <v>339</v>
      </c>
      <c r="D586" s="69">
        <v>239.7</v>
      </c>
      <c r="E586" s="69">
        <f t="shared" si="9"/>
        <v>578.70000000000005</v>
      </c>
    </row>
    <row r="587" spans="1:5">
      <c r="A587" s="3">
        <v>2022</v>
      </c>
      <c r="B587" s="331">
        <v>44650</v>
      </c>
      <c r="C587" s="69">
        <v>344</v>
      </c>
      <c r="D587" s="69">
        <v>235.2</v>
      </c>
      <c r="E587" s="69">
        <f t="shared" si="9"/>
        <v>579.20000000000005</v>
      </c>
    </row>
    <row r="588" spans="1:5">
      <c r="A588" s="3">
        <v>2022</v>
      </c>
      <c r="B588" s="331">
        <v>44651</v>
      </c>
      <c r="C588" s="69">
        <v>349</v>
      </c>
      <c r="D588" s="69">
        <v>234.10000000000002</v>
      </c>
      <c r="E588" s="69">
        <f t="shared" si="9"/>
        <v>583.1</v>
      </c>
    </row>
    <row r="589" spans="1:5">
      <c r="A589" s="3">
        <v>2022</v>
      </c>
      <c r="B589" s="331">
        <v>44652</v>
      </c>
      <c r="C589" s="69">
        <v>349</v>
      </c>
      <c r="D589" s="69">
        <v>238.49999999999997</v>
      </c>
      <c r="E589" s="69">
        <f t="shared" si="9"/>
        <v>587.5</v>
      </c>
    </row>
    <row r="590" spans="1:5">
      <c r="A590" s="3">
        <v>2022</v>
      </c>
      <c r="B590" s="331">
        <v>44655</v>
      </c>
      <c r="C590" s="69">
        <v>343</v>
      </c>
      <c r="D590" s="69">
        <v>239.8</v>
      </c>
      <c r="E590" s="69">
        <f t="shared" si="9"/>
        <v>582.79999999999995</v>
      </c>
    </row>
    <row r="591" spans="1:5">
      <c r="A591" s="3">
        <v>2022</v>
      </c>
      <c r="B591" s="331">
        <v>44656</v>
      </c>
      <c r="C591" s="69">
        <v>342</v>
      </c>
      <c r="D591" s="69">
        <v>254.9</v>
      </c>
      <c r="E591" s="69">
        <f t="shared" si="9"/>
        <v>596.9</v>
      </c>
    </row>
    <row r="592" spans="1:5">
      <c r="A592" s="3">
        <v>2022</v>
      </c>
      <c r="B592" s="331">
        <v>44657</v>
      </c>
      <c r="C592" s="69">
        <v>347</v>
      </c>
      <c r="D592" s="69">
        <v>260</v>
      </c>
      <c r="E592" s="69">
        <f t="shared" si="9"/>
        <v>607</v>
      </c>
    </row>
    <row r="593" spans="1:5">
      <c r="A593" s="3">
        <v>2022</v>
      </c>
      <c r="B593" s="331">
        <v>44658</v>
      </c>
      <c r="C593" s="69">
        <v>348</v>
      </c>
      <c r="D593" s="69">
        <v>266</v>
      </c>
      <c r="E593" s="69">
        <f t="shared" si="9"/>
        <v>614</v>
      </c>
    </row>
    <row r="594" spans="1:5">
      <c r="A594" s="3">
        <v>2022</v>
      </c>
      <c r="B594" s="331">
        <v>44659</v>
      </c>
      <c r="C594" s="69">
        <v>350</v>
      </c>
      <c r="D594" s="69">
        <v>270.5</v>
      </c>
      <c r="E594" s="69">
        <f t="shared" si="9"/>
        <v>620.5</v>
      </c>
    </row>
    <row r="595" spans="1:5">
      <c r="A595" s="3">
        <v>2022</v>
      </c>
      <c r="B595" s="331">
        <v>44662</v>
      </c>
      <c r="C595" s="69">
        <v>359</v>
      </c>
      <c r="D595" s="69">
        <v>278.2</v>
      </c>
      <c r="E595" s="69">
        <f t="shared" si="9"/>
        <v>637.20000000000005</v>
      </c>
    </row>
    <row r="596" spans="1:5">
      <c r="A596" s="3">
        <v>2022</v>
      </c>
      <c r="B596" s="331">
        <v>44663</v>
      </c>
      <c r="C596" s="69">
        <v>360</v>
      </c>
      <c r="D596" s="69">
        <v>272.40000000000003</v>
      </c>
      <c r="E596" s="69">
        <f t="shared" si="9"/>
        <v>632.40000000000009</v>
      </c>
    </row>
    <row r="597" spans="1:5">
      <c r="A597" s="3">
        <v>2022</v>
      </c>
      <c r="B597" s="331">
        <v>44664</v>
      </c>
      <c r="C597" s="69">
        <v>359</v>
      </c>
      <c r="D597" s="69">
        <v>270.2</v>
      </c>
      <c r="E597" s="69">
        <f t="shared" si="9"/>
        <v>629.20000000000005</v>
      </c>
    </row>
    <row r="598" spans="1:5">
      <c r="A598" s="3">
        <v>2022</v>
      </c>
      <c r="B598" s="331">
        <v>44665</v>
      </c>
      <c r="C598" s="69">
        <v>354</v>
      </c>
      <c r="D598" s="69">
        <v>282.90000000000003</v>
      </c>
      <c r="E598" s="69">
        <f t="shared" si="9"/>
        <v>636.90000000000009</v>
      </c>
    </row>
    <row r="599" spans="1:5">
      <c r="A599" s="3">
        <v>2022</v>
      </c>
      <c r="B599" s="331">
        <v>44669</v>
      </c>
      <c r="C599" s="69">
        <v>361</v>
      </c>
      <c r="D599" s="69">
        <v>285.59999999999997</v>
      </c>
      <c r="E599" s="69">
        <f t="shared" si="9"/>
        <v>646.59999999999991</v>
      </c>
    </row>
    <row r="600" spans="1:5">
      <c r="A600" s="3">
        <v>2022</v>
      </c>
      <c r="B600" s="331">
        <v>44670</v>
      </c>
      <c r="C600" s="69">
        <v>364</v>
      </c>
      <c r="D600" s="69">
        <v>293.89999999999998</v>
      </c>
      <c r="E600" s="69">
        <f t="shared" si="9"/>
        <v>657.9</v>
      </c>
    </row>
    <row r="601" spans="1:5">
      <c r="A601" s="3">
        <v>2022</v>
      </c>
      <c r="B601" s="331">
        <v>44671</v>
      </c>
      <c r="C601" s="69">
        <v>367</v>
      </c>
      <c r="D601" s="69">
        <v>283.5</v>
      </c>
      <c r="E601" s="69">
        <f t="shared" si="9"/>
        <v>650.5</v>
      </c>
    </row>
    <row r="602" spans="1:5">
      <c r="A602" s="3">
        <v>2022</v>
      </c>
      <c r="B602" s="331">
        <v>44672</v>
      </c>
      <c r="C602" s="69">
        <v>378</v>
      </c>
      <c r="D602" s="69">
        <v>291.2</v>
      </c>
      <c r="E602" s="69">
        <f t="shared" si="9"/>
        <v>669.2</v>
      </c>
    </row>
    <row r="603" spans="1:5">
      <c r="A603" s="3">
        <v>2022</v>
      </c>
      <c r="B603" s="331">
        <v>44673</v>
      </c>
      <c r="C603" s="69">
        <v>382</v>
      </c>
      <c r="D603" s="69">
        <v>290.2</v>
      </c>
      <c r="E603" s="69">
        <f t="shared" si="9"/>
        <v>672.2</v>
      </c>
    </row>
    <row r="604" spans="1:5">
      <c r="A604" s="3">
        <v>2022</v>
      </c>
      <c r="B604" s="331">
        <v>44676</v>
      </c>
      <c r="C604" s="69">
        <v>383</v>
      </c>
      <c r="D604" s="69">
        <v>282.3</v>
      </c>
      <c r="E604" s="69">
        <f t="shared" si="9"/>
        <v>665.3</v>
      </c>
    </row>
    <row r="605" spans="1:5">
      <c r="A605" s="3">
        <v>2022</v>
      </c>
      <c r="B605" s="331">
        <v>44677</v>
      </c>
      <c r="C605" s="69">
        <v>385</v>
      </c>
      <c r="D605" s="69">
        <v>272.3</v>
      </c>
      <c r="E605" s="69">
        <f t="shared" si="9"/>
        <v>657.3</v>
      </c>
    </row>
    <row r="606" spans="1:5">
      <c r="A606" s="3">
        <v>2022</v>
      </c>
      <c r="B606" s="331">
        <v>44678</v>
      </c>
      <c r="C606" s="69">
        <v>382</v>
      </c>
      <c r="D606" s="69">
        <v>283.40000000000003</v>
      </c>
      <c r="E606" s="69">
        <f t="shared" si="9"/>
        <v>665.40000000000009</v>
      </c>
    </row>
    <row r="607" spans="1:5">
      <c r="A607" s="3">
        <v>2022</v>
      </c>
      <c r="B607" s="331">
        <v>44679</v>
      </c>
      <c r="C607" s="69">
        <v>386</v>
      </c>
      <c r="D607" s="69">
        <v>282.5</v>
      </c>
      <c r="E607" s="69">
        <f t="shared" si="9"/>
        <v>668.5</v>
      </c>
    </row>
    <row r="608" spans="1:5">
      <c r="A608" s="3">
        <v>2022</v>
      </c>
      <c r="B608" s="331">
        <v>44680</v>
      </c>
      <c r="C608" s="69">
        <v>391</v>
      </c>
      <c r="D608" s="69">
        <v>293.7</v>
      </c>
      <c r="E608" s="69">
        <f t="shared" si="9"/>
        <v>684.7</v>
      </c>
    </row>
    <row r="609" spans="1:5">
      <c r="A609" s="3">
        <v>2022</v>
      </c>
      <c r="B609" s="331">
        <v>44683</v>
      </c>
      <c r="C609" s="69">
        <v>397</v>
      </c>
      <c r="D609" s="69">
        <v>298.5</v>
      </c>
      <c r="E609" s="69">
        <f t="shared" si="9"/>
        <v>695.5</v>
      </c>
    </row>
    <row r="610" spans="1:5">
      <c r="A610" s="3">
        <v>2022</v>
      </c>
      <c r="B610" s="331">
        <v>44684</v>
      </c>
      <c r="C610" s="69">
        <v>387.12799999999999</v>
      </c>
      <c r="D610" s="69">
        <v>297.5</v>
      </c>
      <c r="E610" s="69">
        <f t="shared" si="9"/>
        <v>684.62799999999993</v>
      </c>
    </row>
    <row r="611" spans="1:5">
      <c r="A611" s="3">
        <v>2022</v>
      </c>
      <c r="B611" s="331">
        <v>44685</v>
      </c>
      <c r="C611" s="69">
        <v>383</v>
      </c>
      <c r="D611" s="69">
        <v>293.7</v>
      </c>
      <c r="E611" s="69">
        <f t="shared" si="9"/>
        <v>676.7</v>
      </c>
    </row>
    <row r="612" spans="1:5">
      <c r="A612" s="3">
        <v>2022</v>
      </c>
      <c r="B612" s="331">
        <v>44686</v>
      </c>
      <c r="C612" s="69">
        <v>380.71300000000002</v>
      </c>
      <c r="D612" s="69">
        <v>304</v>
      </c>
      <c r="E612" s="69">
        <f t="shared" si="9"/>
        <v>684.71299999999997</v>
      </c>
    </row>
    <row r="613" spans="1:5">
      <c r="A613" s="3">
        <v>2022</v>
      </c>
      <c r="B613" s="331">
        <v>44687</v>
      </c>
      <c r="C613" s="69">
        <v>381</v>
      </c>
      <c r="D613" s="69">
        <v>313.09999999999997</v>
      </c>
      <c r="E613" s="69">
        <f t="shared" si="9"/>
        <v>694.09999999999991</v>
      </c>
    </row>
    <row r="614" spans="1:5">
      <c r="A614" s="3">
        <v>2022</v>
      </c>
      <c r="B614" s="331">
        <v>44690</v>
      </c>
      <c r="C614" s="69">
        <v>403</v>
      </c>
      <c r="D614" s="69">
        <v>303.7</v>
      </c>
      <c r="E614" s="69">
        <f t="shared" si="9"/>
        <v>706.7</v>
      </c>
    </row>
    <row r="615" spans="1:5">
      <c r="A615" s="3">
        <v>2022</v>
      </c>
      <c r="B615" s="331">
        <v>44691</v>
      </c>
      <c r="C615" s="69">
        <v>396</v>
      </c>
      <c r="D615" s="69">
        <v>299.40000000000003</v>
      </c>
      <c r="E615" s="69">
        <f t="shared" si="9"/>
        <v>695.40000000000009</v>
      </c>
    </row>
    <row r="616" spans="1:5">
      <c r="A616" s="3">
        <v>2022</v>
      </c>
      <c r="B616" s="331">
        <v>44692</v>
      </c>
      <c r="C616" s="69">
        <v>389</v>
      </c>
      <c r="D616" s="69">
        <v>292.7</v>
      </c>
      <c r="E616" s="69">
        <f t="shared" si="9"/>
        <v>681.7</v>
      </c>
    </row>
    <row r="617" spans="1:5">
      <c r="A617" s="3">
        <v>2022</v>
      </c>
      <c r="B617" s="331">
        <v>44693</v>
      </c>
      <c r="C617" s="69">
        <v>393</v>
      </c>
      <c r="D617" s="69">
        <v>285.10000000000002</v>
      </c>
      <c r="E617" s="69">
        <f t="shared" si="9"/>
        <v>678.1</v>
      </c>
    </row>
    <row r="618" spans="1:5">
      <c r="A618" s="3">
        <v>2022</v>
      </c>
      <c r="B618" s="331">
        <v>44694</v>
      </c>
      <c r="C618" s="69">
        <v>400</v>
      </c>
      <c r="D618" s="69">
        <v>292.09999999999997</v>
      </c>
      <c r="E618" s="69">
        <f t="shared" si="9"/>
        <v>692.09999999999991</v>
      </c>
    </row>
    <row r="619" spans="1:5">
      <c r="A619" s="3">
        <v>2022</v>
      </c>
      <c r="B619" s="331">
        <v>44697</v>
      </c>
      <c r="C619" s="69">
        <v>398.834</v>
      </c>
      <c r="D619" s="69">
        <v>288.5</v>
      </c>
      <c r="E619" s="69">
        <f t="shared" si="9"/>
        <v>687.33400000000006</v>
      </c>
    </row>
    <row r="620" spans="1:5">
      <c r="A620" s="3">
        <v>2022</v>
      </c>
      <c r="B620" s="331">
        <v>44698</v>
      </c>
      <c r="C620" s="69">
        <v>389</v>
      </c>
      <c r="D620" s="69">
        <v>298.8</v>
      </c>
      <c r="E620" s="69">
        <f t="shared" si="9"/>
        <v>687.8</v>
      </c>
    </row>
    <row r="621" spans="1:5">
      <c r="A621" s="3">
        <v>2022</v>
      </c>
      <c r="B621" s="331">
        <v>44699</v>
      </c>
      <c r="C621" s="69">
        <v>407</v>
      </c>
      <c r="D621" s="69">
        <v>288.7</v>
      </c>
      <c r="E621" s="69">
        <f t="shared" si="9"/>
        <v>695.7</v>
      </c>
    </row>
    <row r="622" spans="1:5">
      <c r="A622" s="3">
        <v>2022</v>
      </c>
      <c r="B622" s="331">
        <v>44700</v>
      </c>
      <c r="C622" s="69">
        <v>407</v>
      </c>
      <c r="D622" s="69">
        <v>284</v>
      </c>
      <c r="E622" s="69">
        <f t="shared" si="9"/>
        <v>691</v>
      </c>
    </row>
    <row r="623" spans="1:5">
      <c r="A623" s="3">
        <v>2022</v>
      </c>
      <c r="B623" s="331">
        <v>44701</v>
      </c>
      <c r="C623" s="69">
        <v>407</v>
      </c>
      <c r="D623" s="69">
        <v>278.3</v>
      </c>
      <c r="E623" s="69">
        <f t="shared" si="9"/>
        <v>685.3</v>
      </c>
    </row>
    <row r="624" spans="1:5">
      <c r="A624" s="3">
        <v>2022</v>
      </c>
      <c r="B624" s="331">
        <v>44704</v>
      </c>
      <c r="C624" s="69">
        <v>394.54399999999998</v>
      </c>
      <c r="D624" s="69">
        <v>285.3</v>
      </c>
      <c r="E624" s="69">
        <f t="shared" si="9"/>
        <v>679.84400000000005</v>
      </c>
    </row>
    <row r="625" spans="1:5">
      <c r="A625" s="3">
        <v>2022</v>
      </c>
      <c r="B625" s="331">
        <v>44705</v>
      </c>
      <c r="C625" s="69">
        <v>389.57499999999999</v>
      </c>
      <c r="D625" s="69">
        <v>275.3</v>
      </c>
      <c r="E625" s="69">
        <f t="shared" si="9"/>
        <v>664.875</v>
      </c>
    </row>
    <row r="626" spans="1:5">
      <c r="A626" s="3">
        <v>2022</v>
      </c>
      <c r="B626" s="331">
        <v>44706</v>
      </c>
      <c r="C626" s="69">
        <v>379.53800000000001</v>
      </c>
      <c r="D626" s="69">
        <v>274.7</v>
      </c>
      <c r="E626" s="69">
        <f t="shared" si="9"/>
        <v>654.23800000000006</v>
      </c>
    </row>
    <row r="627" spans="1:5">
      <c r="A627" s="3">
        <v>2022</v>
      </c>
      <c r="B627" s="331">
        <v>44707</v>
      </c>
      <c r="C627" s="69">
        <v>382.82100000000003</v>
      </c>
      <c r="D627" s="69">
        <v>275</v>
      </c>
      <c r="E627" s="69">
        <f t="shared" si="9"/>
        <v>657.82100000000003</v>
      </c>
    </row>
    <row r="628" spans="1:5">
      <c r="A628" s="3">
        <v>2022</v>
      </c>
      <c r="B628" s="331">
        <v>44708</v>
      </c>
      <c r="C628" s="69">
        <v>383</v>
      </c>
      <c r="D628" s="69">
        <v>274</v>
      </c>
      <c r="E628" s="69">
        <f t="shared" si="9"/>
        <v>657</v>
      </c>
    </row>
    <row r="629" spans="1:5">
      <c r="A629" s="3">
        <v>2022</v>
      </c>
      <c r="B629" s="331">
        <v>44712</v>
      </c>
      <c r="C629" s="69">
        <v>382</v>
      </c>
      <c r="D629" s="69">
        <v>284.7</v>
      </c>
      <c r="E629" s="69">
        <f t="shared" si="9"/>
        <v>666.7</v>
      </c>
    </row>
    <row r="630" spans="1:5">
      <c r="A630" s="3">
        <v>2022</v>
      </c>
      <c r="B630" s="331">
        <v>44713</v>
      </c>
      <c r="C630" s="69">
        <v>388</v>
      </c>
      <c r="D630" s="69">
        <v>290.89999999999998</v>
      </c>
      <c r="E630" s="69">
        <f t="shared" si="9"/>
        <v>678.9</v>
      </c>
    </row>
    <row r="631" spans="1:5">
      <c r="A631" s="3">
        <v>2022</v>
      </c>
      <c r="B631" s="331">
        <v>44714</v>
      </c>
      <c r="C631" s="69">
        <v>385.32799999999997</v>
      </c>
      <c r="D631" s="69">
        <v>291</v>
      </c>
      <c r="E631" s="69">
        <f t="shared" si="9"/>
        <v>676.32799999999997</v>
      </c>
    </row>
    <row r="632" spans="1:5">
      <c r="A632" s="3">
        <v>2022</v>
      </c>
      <c r="B632" s="331">
        <v>44715</v>
      </c>
      <c r="C632" s="69">
        <v>385.69499999999999</v>
      </c>
      <c r="D632" s="69">
        <v>293.7</v>
      </c>
      <c r="E632" s="69">
        <f t="shared" si="9"/>
        <v>679.39499999999998</v>
      </c>
    </row>
    <row r="633" spans="1:5">
      <c r="A633" s="3">
        <v>2022</v>
      </c>
      <c r="B633" s="331">
        <v>44718</v>
      </c>
      <c r="C633" s="69">
        <v>388.27600000000001</v>
      </c>
      <c r="D633" s="69">
        <v>304.2</v>
      </c>
      <c r="E633" s="69">
        <f t="shared" si="9"/>
        <v>692.476</v>
      </c>
    </row>
    <row r="634" spans="1:5">
      <c r="A634" s="3">
        <v>2022</v>
      </c>
      <c r="B634" s="331">
        <v>44719</v>
      </c>
      <c r="C634" s="69">
        <v>382.55399999999997</v>
      </c>
      <c r="D634" s="69">
        <v>297.60000000000002</v>
      </c>
      <c r="E634" s="69">
        <f t="shared" si="9"/>
        <v>680.154</v>
      </c>
    </row>
    <row r="635" spans="1:5">
      <c r="A635" s="3">
        <v>2022</v>
      </c>
      <c r="B635" s="331">
        <v>44720</v>
      </c>
      <c r="C635" s="69">
        <v>393</v>
      </c>
      <c r="D635" s="69">
        <v>302.3</v>
      </c>
      <c r="E635" s="69">
        <f t="shared" si="9"/>
        <v>695.3</v>
      </c>
    </row>
    <row r="636" spans="1:5">
      <c r="A636" s="3">
        <v>2022</v>
      </c>
      <c r="B636" s="331">
        <v>44721</v>
      </c>
      <c r="C636" s="69">
        <v>394.61399999999998</v>
      </c>
      <c r="D636" s="69">
        <v>304.39999999999998</v>
      </c>
      <c r="E636" s="69">
        <f t="shared" si="9"/>
        <v>699.0139999999999</v>
      </c>
    </row>
    <row r="637" spans="1:5">
      <c r="A637" s="3">
        <v>2022</v>
      </c>
      <c r="B637" s="331">
        <v>44722</v>
      </c>
      <c r="C637" s="69">
        <v>399.59</v>
      </c>
      <c r="D637" s="69">
        <v>315.8</v>
      </c>
      <c r="E637" s="69">
        <f t="shared" si="9"/>
        <v>715.39</v>
      </c>
    </row>
    <row r="638" spans="1:5">
      <c r="A638" s="3">
        <v>2022</v>
      </c>
      <c r="B638" s="331">
        <v>44725</v>
      </c>
      <c r="C638" s="69">
        <v>401.267</v>
      </c>
      <c r="D638" s="69">
        <v>336.5</v>
      </c>
      <c r="E638" s="69">
        <f t="shared" si="9"/>
        <v>737.76700000000005</v>
      </c>
    </row>
    <row r="639" spans="1:5">
      <c r="A639" s="3">
        <v>2022</v>
      </c>
      <c r="B639" s="331">
        <v>44726</v>
      </c>
      <c r="C639" s="69">
        <v>398</v>
      </c>
      <c r="D639" s="69">
        <v>347.6</v>
      </c>
      <c r="E639" s="69">
        <f t="shared" si="9"/>
        <v>745.6</v>
      </c>
    </row>
    <row r="640" spans="1:5">
      <c r="A640" s="3">
        <v>2022</v>
      </c>
      <c r="B640" s="331">
        <v>44727</v>
      </c>
      <c r="C640" s="69">
        <v>386.38799999999998</v>
      </c>
      <c r="D640" s="69">
        <v>328.79999999999995</v>
      </c>
      <c r="E640" s="69">
        <f t="shared" si="9"/>
        <v>715.18799999999987</v>
      </c>
    </row>
    <row r="641" spans="1:5">
      <c r="A641" s="3">
        <v>2022</v>
      </c>
      <c r="B641" s="331">
        <v>44728</v>
      </c>
      <c r="C641" s="69">
        <v>387</v>
      </c>
      <c r="D641" s="69">
        <v>319.8</v>
      </c>
      <c r="E641" s="69">
        <f t="shared" si="9"/>
        <v>706.8</v>
      </c>
    </row>
    <row r="642" spans="1:5">
      <c r="A642" s="3">
        <v>2022</v>
      </c>
      <c r="B642" s="331">
        <v>44729</v>
      </c>
      <c r="C642" s="69">
        <v>412</v>
      </c>
      <c r="D642" s="69">
        <v>322.8</v>
      </c>
      <c r="E642" s="69">
        <f t="shared" si="9"/>
        <v>734.8</v>
      </c>
    </row>
    <row r="643" spans="1:5">
      <c r="A643" s="3">
        <v>2022</v>
      </c>
      <c r="B643" s="331">
        <v>44733</v>
      </c>
      <c r="C643" s="69">
        <v>398</v>
      </c>
      <c r="D643" s="69">
        <v>327.8</v>
      </c>
      <c r="E643" s="69">
        <f t="shared" si="9"/>
        <v>725.8</v>
      </c>
    </row>
    <row r="644" spans="1:5">
      <c r="A644" s="3">
        <v>2022</v>
      </c>
      <c r="B644" s="331">
        <v>44734</v>
      </c>
      <c r="C644" s="69">
        <v>413</v>
      </c>
      <c r="D644" s="69">
        <v>316</v>
      </c>
      <c r="E644" s="69">
        <f t="shared" si="9"/>
        <v>729</v>
      </c>
    </row>
    <row r="645" spans="1:5">
      <c r="A645" s="3">
        <v>2022</v>
      </c>
      <c r="B645" s="331">
        <v>44735</v>
      </c>
      <c r="C645" s="69">
        <v>419</v>
      </c>
      <c r="D645" s="69">
        <v>309.10000000000002</v>
      </c>
      <c r="E645" s="69">
        <f t="shared" ref="E645:E708" si="10">$D645+C645</f>
        <v>728.1</v>
      </c>
    </row>
    <row r="646" spans="1:5">
      <c r="A646" s="3">
        <v>2022</v>
      </c>
      <c r="B646" s="331">
        <v>44736</v>
      </c>
      <c r="C646" s="69">
        <v>419</v>
      </c>
      <c r="D646" s="69">
        <v>313.5</v>
      </c>
      <c r="E646" s="69">
        <f t="shared" si="10"/>
        <v>732.5</v>
      </c>
    </row>
    <row r="647" spans="1:5">
      <c r="A647" s="3">
        <v>2022</v>
      </c>
      <c r="B647" s="331">
        <v>44739</v>
      </c>
      <c r="C647" s="69">
        <v>422</v>
      </c>
      <c r="D647" s="69">
        <v>320.3</v>
      </c>
      <c r="E647" s="69">
        <f t="shared" si="10"/>
        <v>742.3</v>
      </c>
    </row>
    <row r="648" spans="1:5">
      <c r="A648" s="3">
        <v>2022</v>
      </c>
      <c r="B648" s="331">
        <v>44740</v>
      </c>
      <c r="C648" s="69">
        <v>447</v>
      </c>
      <c r="D648" s="69">
        <v>317.39999999999998</v>
      </c>
      <c r="E648" s="69">
        <f t="shared" si="10"/>
        <v>764.4</v>
      </c>
    </row>
    <row r="649" spans="1:5">
      <c r="A649" s="3">
        <v>2022</v>
      </c>
      <c r="B649" s="331">
        <v>44741</v>
      </c>
      <c r="C649" s="69">
        <v>458</v>
      </c>
      <c r="D649" s="69">
        <v>309.2</v>
      </c>
      <c r="E649" s="69">
        <f t="shared" si="10"/>
        <v>767.2</v>
      </c>
    </row>
    <row r="650" spans="1:5">
      <c r="A650" s="3">
        <v>2022</v>
      </c>
      <c r="B650" s="331">
        <v>44742</v>
      </c>
      <c r="C650" s="69">
        <v>446</v>
      </c>
      <c r="D650" s="69">
        <v>301.60000000000002</v>
      </c>
      <c r="E650" s="69">
        <f t="shared" si="10"/>
        <v>747.6</v>
      </c>
    </row>
    <row r="651" spans="1:5">
      <c r="A651" s="3">
        <v>2022</v>
      </c>
      <c r="B651" s="331">
        <v>44743</v>
      </c>
      <c r="C651" s="69">
        <v>441</v>
      </c>
      <c r="D651" s="69">
        <v>288.2</v>
      </c>
      <c r="E651" s="69">
        <f t="shared" si="10"/>
        <v>729.2</v>
      </c>
    </row>
    <row r="652" spans="1:5">
      <c r="A652" s="3">
        <v>2022</v>
      </c>
      <c r="B652" s="331">
        <v>44747</v>
      </c>
      <c r="C652" s="69">
        <v>445</v>
      </c>
      <c r="D652" s="69">
        <v>280.79999999999995</v>
      </c>
      <c r="E652" s="69">
        <f t="shared" si="10"/>
        <v>725.8</v>
      </c>
    </row>
    <row r="653" spans="1:5">
      <c r="A653" s="3">
        <v>2022</v>
      </c>
      <c r="B653" s="331">
        <v>44748</v>
      </c>
      <c r="C653" s="69">
        <v>435</v>
      </c>
      <c r="D653" s="69">
        <v>293.2</v>
      </c>
      <c r="E653" s="69">
        <f t="shared" si="10"/>
        <v>728.2</v>
      </c>
    </row>
    <row r="654" spans="1:5">
      <c r="A654" s="3">
        <v>2022</v>
      </c>
      <c r="B654" s="331">
        <v>44749</v>
      </c>
      <c r="C654" s="69">
        <v>430</v>
      </c>
      <c r="D654" s="69">
        <v>299.7</v>
      </c>
      <c r="E654" s="69">
        <f t="shared" si="10"/>
        <v>729.7</v>
      </c>
    </row>
    <row r="655" spans="1:5">
      <c r="A655" s="3">
        <v>2022</v>
      </c>
      <c r="B655" s="331">
        <v>44750</v>
      </c>
      <c r="C655" s="69">
        <v>424</v>
      </c>
      <c r="D655" s="69">
        <v>308.2</v>
      </c>
      <c r="E655" s="69">
        <f t="shared" si="10"/>
        <v>732.2</v>
      </c>
    </row>
    <row r="656" spans="1:5">
      <c r="A656" s="3">
        <v>2022</v>
      </c>
      <c r="B656" s="331">
        <v>44753</v>
      </c>
      <c r="C656" s="69">
        <v>437</v>
      </c>
      <c r="D656" s="69">
        <v>299.5</v>
      </c>
      <c r="E656" s="69">
        <f t="shared" si="10"/>
        <v>736.5</v>
      </c>
    </row>
    <row r="657" spans="1:5">
      <c r="A657" s="3">
        <v>2022</v>
      </c>
      <c r="B657" s="331">
        <v>44754</v>
      </c>
      <c r="C657" s="69">
        <v>448</v>
      </c>
      <c r="D657" s="69">
        <v>297.10000000000002</v>
      </c>
      <c r="E657" s="69">
        <f t="shared" si="10"/>
        <v>745.1</v>
      </c>
    </row>
    <row r="658" spans="1:5">
      <c r="A658" s="3">
        <v>2022</v>
      </c>
      <c r="B658" s="331">
        <v>44755</v>
      </c>
      <c r="C658" s="69">
        <v>461</v>
      </c>
      <c r="D658" s="69">
        <v>293.5</v>
      </c>
      <c r="E658" s="69">
        <f t="shared" si="10"/>
        <v>754.5</v>
      </c>
    </row>
    <row r="659" spans="1:5">
      <c r="A659" s="3">
        <v>2022</v>
      </c>
      <c r="B659" s="331">
        <v>44756</v>
      </c>
      <c r="C659" s="69">
        <v>470</v>
      </c>
      <c r="D659" s="69">
        <v>296.20000000000005</v>
      </c>
      <c r="E659" s="69">
        <f t="shared" si="10"/>
        <v>766.2</v>
      </c>
    </row>
    <row r="660" spans="1:5">
      <c r="A660" s="3">
        <v>2022</v>
      </c>
      <c r="B660" s="331">
        <v>44757</v>
      </c>
      <c r="C660" s="69">
        <v>474</v>
      </c>
      <c r="D660" s="69">
        <v>291.89999999999998</v>
      </c>
      <c r="E660" s="69">
        <f t="shared" si="10"/>
        <v>765.9</v>
      </c>
    </row>
    <row r="661" spans="1:5">
      <c r="A661" s="3">
        <v>2022</v>
      </c>
      <c r="B661" s="331">
        <v>44760</v>
      </c>
      <c r="C661" s="69">
        <v>460</v>
      </c>
      <c r="D661" s="69">
        <v>298.7</v>
      </c>
      <c r="E661" s="69">
        <f t="shared" si="10"/>
        <v>758.7</v>
      </c>
    </row>
    <row r="662" spans="1:5">
      <c r="A662" s="3">
        <v>2022</v>
      </c>
      <c r="B662" s="331">
        <v>44761</v>
      </c>
      <c r="C662" s="69">
        <v>447</v>
      </c>
      <c r="D662" s="69">
        <v>302.3</v>
      </c>
      <c r="E662" s="69">
        <f t="shared" si="10"/>
        <v>749.3</v>
      </c>
    </row>
    <row r="663" spans="1:5">
      <c r="A663" s="3">
        <v>2022</v>
      </c>
      <c r="B663" s="331">
        <v>44762</v>
      </c>
      <c r="C663" s="69">
        <v>423</v>
      </c>
      <c r="D663" s="69">
        <v>302.7</v>
      </c>
      <c r="E663" s="69">
        <f t="shared" si="10"/>
        <v>725.7</v>
      </c>
    </row>
    <row r="664" spans="1:5">
      <c r="A664" s="3">
        <v>2022</v>
      </c>
      <c r="B664" s="331">
        <v>44763</v>
      </c>
      <c r="C664" s="69">
        <v>437</v>
      </c>
      <c r="D664" s="69">
        <v>287.7</v>
      </c>
      <c r="E664" s="69">
        <f t="shared" si="10"/>
        <v>724.7</v>
      </c>
    </row>
    <row r="665" spans="1:5">
      <c r="A665" s="3">
        <v>2022</v>
      </c>
      <c r="B665" s="331">
        <v>44764</v>
      </c>
      <c r="C665" s="69">
        <v>435</v>
      </c>
      <c r="D665" s="69">
        <v>275.2</v>
      </c>
      <c r="E665" s="69">
        <f t="shared" si="10"/>
        <v>710.2</v>
      </c>
    </row>
    <row r="666" spans="1:5">
      <c r="A666" s="3">
        <v>2022</v>
      </c>
      <c r="B666" s="331">
        <v>44767</v>
      </c>
      <c r="C666" s="69">
        <v>425</v>
      </c>
      <c r="D666" s="69">
        <v>279.8</v>
      </c>
      <c r="E666" s="69">
        <f t="shared" si="10"/>
        <v>704.8</v>
      </c>
    </row>
    <row r="667" spans="1:5">
      <c r="A667" s="3">
        <v>2022</v>
      </c>
      <c r="B667" s="331">
        <v>44768</v>
      </c>
      <c r="C667" s="69">
        <v>427</v>
      </c>
      <c r="D667" s="69">
        <v>280.90000000000003</v>
      </c>
      <c r="E667" s="69">
        <f t="shared" si="10"/>
        <v>707.90000000000009</v>
      </c>
    </row>
    <row r="668" spans="1:5">
      <c r="A668" s="3">
        <v>2022</v>
      </c>
      <c r="B668" s="331">
        <v>44769</v>
      </c>
      <c r="C668" s="69">
        <v>418</v>
      </c>
      <c r="D668" s="69">
        <v>278.79999999999995</v>
      </c>
      <c r="E668" s="69">
        <f t="shared" si="10"/>
        <v>696.8</v>
      </c>
    </row>
    <row r="669" spans="1:5">
      <c r="A669" s="3">
        <v>2022</v>
      </c>
      <c r="B669" s="331">
        <v>44770</v>
      </c>
      <c r="C669" s="69">
        <v>414</v>
      </c>
      <c r="D669" s="69">
        <v>267.7</v>
      </c>
      <c r="E669" s="69">
        <f t="shared" si="10"/>
        <v>681.7</v>
      </c>
    </row>
    <row r="670" spans="1:5">
      <c r="A670" s="3">
        <v>2022</v>
      </c>
      <c r="B670" s="331">
        <v>44771</v>
      </c>
      <c r="C670" s="69">
        <v>403</v>
      </c>
      <c r="D670" s="69">
        <v>265.09999999999997</v>
      </c>
      <c r="E670" s="69">
        <f t="shared" si="10"/>
        <v>668.09999999999991</v>
      </c>
    </row>
    <row r="671" spans="1:5">
      <c r="A671" s="3">
        <v>2022</v>
      </c>
      <c r="B671" s="331">
        <v>44774</v>
      </c>
      <c r="C671" s="69">
        <v>413</v>
      </c>
      <c r="D671" s="69">
        <v>257.60000000000002</v>
      </c>
      <c r="E671" s="69">
        <f t="shared" si="10"/>
        <v>670.6</v>
      </c>
    </row>
    <row r="672" spans="1:5">
      <c r="A672" s="3">
        <v>2022</v>
      </c>
      <c r="B672" s="331">
        <v>44775</v>
      </c>
      <c r="C672" s="69">
        <v>409</v>
      </c>
      <c r="D672" s="69">
        <v>274.90000000000003</v>
      </c>
      <c r="E672" s="69">
        <f t="shared" si="10"/>
        <v>683.90000000000009</v>
      </c>
    </row>
    <row r="673" spans="1:5">
      <c r="A673" s="3">
        <v>2022</v>
      </c>
      <c r="B673" s="331">
        <v>44776</v>
      </c>
      <c r="C673" s="69">
        <v>415</v>
      </c>
      <c r="D673" s="69">
        <v>270.60000000000002</v>
      </c>
      <c r="E673" s="69">
        <f t="shared" si="10"/>
        <v>685.6</v>
      </c>
    </row>
    <row r="674" spans="1:5">
      <c r="A674" s="3">
        <v>2022</v>
      </c>
      <c r="B674" s="331">
        <v>44777</v>
      </c>
      <c r="C674" s="69">
        <v>404</v>
      </c>
      <c r="D674" s="69">
        <v>268.89999999999998</v>
      </c>
      <c r="E674" s="69">
        <f t="shared" si="10"/>
        <v>672.9</v>
      </c>
    </row>
    <row r="675" spans="1:5">
      <c r="A675" s="3">
        <v>2022</v>
      </c>
      <c r="B675" s="331">
        <v>44778</v>
      </c>
      <c r="C675" s="69">
        <v>398</v>
      </c>
      <c r="D675" s="69">
        <v>283</v>
      </c>
      <c r="E675" s="69">
        <f t="shared" si="10"/>
        <v>681</v>
      </c>
    </row>
    <row r="676" spans="1:5">
      <c r="A676" s="3">
        <v>2022</v>
      </c>
      <c r="B676" s="331">
        <v>44781</v>
      </c>
      <c r="C676" s="69">
        <v>397</v>
      </c>
      <c r="D676" s="69">
        <v>275.8</v>
      </c>
      <c r="E676" s="69">
        <f t="shared" si="10"/>
        <v>672.8</v>
      </c>
    </row>
    <row r="677" spans="1:5">
      <c r="A677" s="3">
        <v>2022</v>
      </c>
      <c r="B677" s="331">
        <v>44782</v>
      </c>
      <c r="C677" s="69">
        <v>406</v>
      </c>
      <c r="D677" s="69">
        <v>278</v>
      </c>
      <c r="E677" s="69">
        <f t="shared" si="10"/>
        <v>684</v>
      </c>
    </row>
    <row r="678" spans="1:5">
      <c r="A678" s="3">
        <v>2022</v>
      </c>
      <c r="B678" s="331">
        <v>44783</v>
      </c>
      <c r="C678" s="69">
        <v>386</v>
      </c>
      <c r="D678" s="69">
        <v>278.5</v>
      </c>
      <c r="E678" s="69">
        <f t="shared" si="10"/>
        <v>664.5</v>
      </c>
    </row>
    <row r="679" spans="1:5">
      <c r="A679" s="3">
        <v>2022</v>
      </c>
      <c r="B679" s="331">
        <v>44784</v>
      </c>
      <c r="C679" s="69">
        <v>369</v>
      </c>
      <c r="D679" s="69">
        <v>288.89999999999998</v>
      </c>
      <c r="E679" s="69">
        <f t="shared" si="10"/>
        <v>657.9</v>
      </c>
    </row>
    <row r="680" spans="1:5">
      <c r="A680" s="3">
        <v>2022</v>
      </c>
      <c r="B680" s="331">
        <v>44785</v>
      </c>
      <c r="C680" s="69">
        <v>377</v>
      </c>
      <c r="D680" s="69">
        <v>283.40000000000003</v>
      </c>
      <c r="E680" s="69">
        <f t="shared" si="10"/>
        <v>660.40000000000009</v>
      </c>
    </row>
    <row r="681" spans="1:5">
      <c r="A681" s="3">
        <v>2022</v>
      </c>
      <c r="B681" s="331">
        <v>44788</v>
      </c>
      <c r="C681" s="69">
        <v>378</v>
      </c>
      <c r="D681" s="69">
        <v>278.90000000000003</v>
      </c>
      <c r="E681" s="69">
        <f t="shared" si="10"/>
        <v>656.90000000000009</v>
      </c>
    </row>
    <row r="682" spans="1:5">
      <c r="A682" s="3">
        <v>2022</v>
      </c>
      <c r="B682" s="331">
        <v>44789</v>
      </c>
      <c r="C682" s="69">
        <v>385</v>
      </c>
      <c r="D682" s="69">
        <v>280.5</v>
      </c>
      <c r="E682" s="69">
        <f t="shared" si="10"/>
        <v>665.5</v>
      </c>
    </row>
    <row r="683" spans="1:5">
      <c r="A683" s="3">
        <v>2022</v>
      </c>
      <c r="B683" s="331">
        <v>44790</v>
      </c>
      <c r="C683" s="69">
        <v>391</v>
      </c>
      <c r="D683" s="69">
        <v>290</v>
      </c>
      <c r="E683" s="69">
        <f t="shared" si="10"/>
        <v>681</v>
      </c>
    </row>
    <row r="684" spans="1:5">
      <c r="A684" s="3">
        <v>2022</v>
      </c>
      <c r="B684" s="331">
        <v>44791</v>
      </c>
      <c r="C684" s="69">
        <v>394</v>
      </c>
      <c r="D684" s="69">
        <v>288.3</v>
      </c>
      <c r="E684" s="69">
        <f t="shared" si="10"/>
        <v>682.3</v>
      </c>
    </row>
    <row r="685" spans="1:5">
      <c r="A685" s="3">
        <v>2022</v>
      </c>
      <c r="B685" s="331">
        <v>44792</v>
      </c>
      <c r="C685" s="69">
        <v>401</v>
      </c>
      <c r="D685" s="69">
        <v>297.5</v>
      </c>
      <c r="E685" s="69">
        <f t="shared" si="10"/>
        <v>698.5</v>
      </c>
    </row>
    <row r="686" spans="1:5">
      <c r="A686" s="3">
        <v>2022</v>
      </c>
      <c r="B686" s="331">
        <v>44795</v>
      </c>
      <c r="C686" s="69">
        <v>412</v>
      </c>
      <c r="D686" s="69">
        <v>301.7</v>
      </c>
      <c r="E686" s="69">
        <f t="shared" si="10"/>
        <v>713.7</v>
      </c>
    </row>
    <row r="687" spans="1:5">
      <c r="A687" s="3">
        <v>2022</v>
      </c>
      <c r="B687" s="331">
        <v>44796</v>
      </c>
      <c r="C687" s="69">
        <v>408</v>
      </c>
      <c r="D687" s="69">
        <v>304.8</v>
      </c>
      <c r="E687" s="69">
        <f t="shared" si="10"/>
        <v>712.8</v>
      </c>
    </row>
    <row r="688" spans="1:5">
      <c r="A688" s="3">
        <v>2022</v>
      </c>
      <c r="B688" s="331">
        <v>44797</v>
      </c>
      <c r="C688" s="69">
        <v>400</v>
      </c>
      <c r="D688" s="69">
        <v>310.70000000000005</v>
      </c>
      <c r="E688" s="69">
        <f t="shared" si="10"/>
        <v>710.7</v>
      </c>
    </row>
    <row r="689" spans="1:5">
      <c r="A689" s="3">
        <v>2022</v>
      </c>
      <c r="B689" s="331">
        <v>44798</v>
      </c>
      <c r="C689" s="69">
        <v>399</v>
      </c>
      <c r="D689" s="69">
        <v>302.8</v>
      </c>
      <c r="E689" s="69">
        <f t="shared" si="10"/>
        <v>701.8</v>
      </c>
    </row>
    <row r="690" spans="1:5">
      <c r="A690" s="3">
        <v>2022</v>
      </c>
      <c r="B690" s="331">
        <v>44799</v>
      </c>
      <c r="C690" s="69">
        <v>403</v>
      </c>
      <c r="D690" s="69">
        <v>304.3</v>
      </c>
      <c r="E690" s="69">
        <f t="shared" si="10"/>
        <v>707.3</v>
      </c>
    </row>
    <row r="691" spans="1:5">
      <c r="A691" s="3">
        <v>2022</v>
      </c>
      <c r="B691" s="331">
        <v>44802</v>
      </c>
      <c r="C691" s="69">
        <v>416</v>
      </c>
      <c r="D691" s="69">
        <v>310.5</v>
      </c>
      <c r="E691" s="69">
        <f t="shared" si="10"/>
        <v>726.5</v>
      </c>
    </row>
    <row r="692" spans="1:5">
      <c r="A692" s="3">
        <v>2022</v>
      </c>
      <c r="B692" s="331">
        <v>44803</v>
      </c>
      <c r="C692" s="69">
        <v>421</v>
      </c>
      <c r="D692" s="69">
        <v>310.40000000000003</v>
      </c>
      <c r="E692" s="69">
        <f t="shared" si="10"/>
        <v>731.40000000000009</v>
      </c>
    </row>
    <row r="693" spans="1:5">
      <c r="A693" s="3">
        <v>2022</v>
      </c>
      <c r="B693" s="331">
        <v>44804</v>
      </c>
      <c r="C693" s="69">
        <v>424</v>
      </c>
      <c r="D693" s="69">
        <v>319.5</v>
      </c>
      <c r="E693" s="69">
        <f t="shared" si="10"/>
        <v>743.5</v>
      </c>
    </row>
    <row r="694" spans="1:5">
      <c r="A694" s="3">
        <v>2022</v>
      </c>
      <c r="B694" s="331">
        <v>44805</v>
      </c>
      <c r="C694" s="69">
        <v>425</v>
      </c>
      <c r="D694" s="69">
        <v>325.5</v>
      </c>
      <c r="E694" s="69">
        <f t="shared" si="10"/>
        <v>750.5</v>
      </c>
    </row>
    <row r="695" spans="1:5">
      <c r="A695" s="3">
        <v>2022</v>
      </c>
      <c r="B695" s="331">
        <v>44806</v>
      </c>
      <c r="C695" s="69">
        <v>429</v>
      </c>
      <c r="D695" s="69">
        <v>319.20000000000005</v>
      </c>
      <c r="E695" s="69">
        <f t="shared" si="10"/>
        <v>748.2</v>
      </c>
    </row>
    <row r="696" spans="1:5">
      <c r="A696" s="3">
        <v>2022</v>
      </c>
      <c r="B696" s="331">
        <v>44810</v>
      </c>
      <c r="C696" s="69">
        <v>427</v>
      </c>
      <c r="D696" s="69">
        <v>335</v>
      </c>
      <c r="E696" s="69">
        <f t="shared" si="10"/>
        <v>762</v>
      </c>
    </row>
    <row r="697" spans="1:5">
      <c r="A697" s="3">
        <v>2022</v>
      </c>
      <c r="B697" s="331">
        <v>44811</v>
      </c>
      <c r="C697" s="69">
        <v>424</v>
      </c>
      <c r="D697" s="69">
        <v>326.5</v>
      </c>
      <c r="E697" s="69">
        <f t="shared" si="10"/>
        <v>750.5</v>
      </c>
    </row>
    <row r="698" spans="1:5">
      <c r="A698" s="3">
        <v>2022</v>
      </c>
      <c r="B698" s="331">
        <v>44812</v>
      </c>
      <c r="C698" s="69">
        <v>411</v>
      </c>
      <c r="D698" s="69">
        <v>331.9</v>
      </c>
      <c r="E698" s="69">
        <f t="shared" si="10"/>
        <v>742.9</v>
      </c>
    </row>
    <row r="699" spans="1:5">
      <c r="A699" s="3">
        <v>2022</v>
      </c>
      <c r="B699" s="331">
        <v>44813</v>
      </c>
      <c r="C699" s="69">
        <v>400</v>
      </c>
      <c r="D699" s="69">
        <v>331.3</v>
      </c>
      <c r="E699" s="69">
        <f t="shared" si="10"/>
        <v>731.3</v>
      </c>
    </row>
    <row r="700" spans="1:5">
      <c r="A700" s="3">
        <v>2022</v>
      </c>
      <c r="B700" s="331">
        <v>44816</v>
      </c>
      <c r="C700" s="69">
        <v>378</v>
      </c>
      <c r="D700" s="69">
        <v>336</v>
      </c>
      <c r="E700" s="69">
        <f t="shared" si="10"/>
        <v>714</v>
      </c>
    </row>
    <row r="701" spans="1:5">
      <c r="A701" s="3">
        <v>2022</v>
      </c>
      <c r="B701" s="331">
        <v>44817</v>
      </c>
      <c r="C701" s="69">
        <v>391</v>
      </c>
      <c r="D701" s="69">
        <v>340.9</v>
      </c>
      <c r="E701" s="69">
        <f t="shared" si="10"/>
        <v>731.9</v>
      </c>
    </row>
    <row r="702" spans="1:5">
      <c r="A702" s="3">
        <v>2022</v>
      </c>
      <c r="B702" s="331">
        <v>44818</v>
      </c>
      <c r="C702" s="69">
        <v>399</v>
      </c>
      <c r="D702" s="69">
        <v>340.5</v>
      </c>
      <c r="E702" s="69">
        <f t="shared" si="10"/>
        <v>739.5</v>
      </c>
    </row>
    <row r="703" spans="1:5">
      <c r="A703" s="3">
        <v>2022</v>
      </c>
      <c r="B703" s="331">
        <v>44819</v>
      </c>
      <c r="C703" s="69">
        <v>397</v>
      </c>
      <c r="D703" s="69">
        <v>345.1</v>
      </c>
      <c r="E703" s="69">
        <f t="shared" si="10"/>
        <v>742.1</v>
      </c>
    </row>
    <row r="704" spans="1:5">
      <c r="A704" s="3">
        <v>2022</v>
      </c>
      <c r="B704" s="331">
        <v>44820</v>
      </c>
      <c r="C704" s="69">
        <v>413</v>
      </c>
      <c r="D704" s="69">
        <v>345.2</v>
      </c>
      <c r="E704" s="69">
        <f t="shared" si="10"/>
        <v>758.2</v>
      </c>
    </row>
    <row r="705" spans="1:5">
      <c r="A705" s="3">
        <v>2022</v>
      </c>
      <c r="B705" s="331">
        <v>44823</v>
      </c>
      <c r="C705" s="69">
        <v>414</v>
      </c>
      <c r="D705" s="69">
        <v>349.1</v>
      </c>
      <c r="E705" s="69">
        <f t="shared" si="10"/>
        <v>763.1</v>
      </c>
    </row>
    <row r="706" spans="1:5">
      <c r="A706" s="3">
        <v>2022</v>
      </c>
      <c r="B706" s="331">
        <v>44824</v>
      </c>
      <c r="C706" s="69">
        <v>421</v>
      </c>
      <c r="D706" s="69">
        <v>356.4</v>
      </c>
      <c r="E706" s="69">
        <f t="shared" si="10"/>
        <v>777.4</v>
      </c>
    </row>
    <row r="707" spans="1:5">
      <c r="A707" s="3">
        <v>2022</v>
      </c>
      <c r="B707" s="331">
        <v>44825</v>
      </c>
      <c r="C707" s="69">
        <v>417</v>
      </c>
      <c r="D707" s="69">
        <v>353.2</v>
      </c>
      <c r="E707" s="69">
        <f t="shared" si="10"/>
        <v>770.2</v>
      </c>
    </row>
    <row r="708" spans="1:5">
      <c r="A708" s="3">
        <v>2022</v>
      </c>
      <c r="B708" s="331">
        <v>44826</v>
      </c>
      <c r="C708" s="69">
        <v>416</v>
      </c>
      <c r="D708" s="69">
        <v>371.5</v>
      </c>
      <c r="E708" s="69">
        <f t="shared" si="10"/>
        <v>787.5</v>
      </c>
    </row>
    <row r="709" spans="1:5">
      <c r="A709" s="3">
        <v>2022</v>
      </c>
      <c r="B709" s="331">
        <v>44827</v>
      </c>
      <c r="C709" s="69">
        <v>424</v>
      </c>
      <c r="D709" s="69">
        <v>368.9</v>
      </c>
      <c r="E709" s="69">
        <f t="shared" ref="E709:E772" si="11">$D709+C709</f>
        <v>792.9</v>
      </c>
    </row>
    <row r="710" spans="1:5">
      <c r="A710" s="3">
        <v>2022</v>
      </c>
      <c r="B710" s="331">
        <v>44830</v>
      </c>
      <c r="C710" s="69">
        <v>431</v>
      </c>
      <c r="D710" s="69">
        <v>392.6</v>
      </c>
      <c r="E710" s="69">
        <f t="shared" si="11"/>
        <v>823.6</v>
      </c>
    </row>
    <row r="711" spans="1:5">
      <c r="A711" s="3">
        <v>2022</v>
      </c>
      <c r="B711" s="331">
        <v>44831</v>
      </c>
      <c r="C711" s="69">
        <v>428</v>
      </c>
      <c r="D711" s="69">
        <v>394.7</v>
      </c>
      <c r="E711" s="69">
        <f t="shared" si="11"/>
        <v>822.7</v>
      </c>
    </row>
    <row r="712" spans="1:5">
      <c r="A712" s="3">
        <v>2022</v>
      </c>
      <c r="B712" s="331">
        <v>44832</v>
      </c>
      <c r="C712" s="69">
        <v>440</v>
      </c>
      <c r="D712" s="69">
        <v>373.3</v>
      </c>
      <c r="E712" s="69">
        <f t="shared" si="11"/>
        <v>813.3</v>
      </c>
    </row>
    <row r="713" spans="1:5">
      <c r="A713" s="3">
        <v>2022</v>
      </c>
      <c r="B713" s="331">
        <v>44833</v>
      </c>
      <c r="C713" s="69">
        <v>447</v>
      </c>
      <c r="D713" s="69">
        <v>378.90000000000003</v>
      </c>
      <c r="E713" s="69">
        <f t="shared" si="11"/>
        <v>825.90000000000009</v>
      </c>
    </row>
    <row r="714" spans="1:5">
      <c r="A714" s="3">
        <v>2022</v>
      </c>
      <c r="B714" s="331">
        <v>44834</v>
      </c>
      <c r="C714" s="69">
        <v>443</v>
      </c>
      <c r="D714" s="69">
        <v>383.2</v>
      </c>
      <c r="E714" s="69">
        <f t="shared" si="11"/>
        <v>826.2</v>
      </c>
    </row>
    <row r="715" spans="1:5">
      <c r="A715" s="3">
        <v>2022</v>
      </c>
      <c r="B715" s="331">
        <v>44837</v>
      </c>
      <c r="C715" s="69">
        <v>440</v>
      </c>
      <c r="D715" s="69">
        <v>364.1</v>
      </c>
      <c r="E715" s="69">
        <f t="shared" si="11"/>
        <v>804.1</v>
      </c>
    </row>
    <row r="716" spans="1:5">
      <c r="A716" s="3">
        <v>2022</v>
      </c>
      <c r="B716" s="331">
        <v>44838</v>
      </c>
      <c r="C716" s="69">
        <v>420</v>
      </c>
      <c r="D716" s="69">
        <v>363.5</v>
      </c>
      <c r="E716" s="69">
        <f t="shared" si="11"/>
        <v>783.5</v>
      </c>
    </row>
    <row r="717" spans="1:5">
      <c r="A717" s="3">
        <v>2022</v>
      </c>
      <c r="B717" s="331">
        <v>44839</v>
      </c>
      <c r="C717" s="69">
        <v>425</v>
      </c>
      <c r="D717" s="69">
        <v>375.59999999999997</v>
      </c>
      <c r="E717" s="69">
        <f t="shared" si="11"/>
        <v>800.59999999999991</v>
      </c>
    </row>
    <row r="718" spans="1:5">
      <c r="A718" s="3">
        <v>2022</v>
      </c>
      <c r="B718" s="331">
        <v>44840</v>
      </c>
      <c r="C718" s="69">
        <v>421</v>
      </c>
      <c r="D718" s="69">
        <v>382.5</v>
      </c>
      <c r="E718" s="69">
        <f t="shared" si="11"/>
        <v>803.5</v>
      </c>
    </row>
    <row r="719" spans="1:5">
      <c r="A719" s="3">
        <v>2022</v>
      </c>
      <c r="B719" s="331">
        <v>44841</v>
      </c>
      <c r="C719" s="69">
        <v>423</v>
      </c>
      <c r="D719" s="69">
        <v>388.3</v>
      </c>
      <c r="E719" s="69">
        <f t="shared" si="11"/>
        <v>811.3</v>
      </c>
    </row>
    <row r="720" spans="1:5">
      <c r="A720" s="3">
        <v>2022</v>
      </c>
      <c r="B720" s="331">
        <v>44845</v>
      </c>
      <c r="C720" s="69">
        <v>434</v>
      </c>
      <c r="D720" s="69">
        <v>394.9</v>
      </c>
      <c r="E720" s="69">
        <f t="shared" si="11"/>
        <v>828.9</v>
      </c>
    </row>
    <row r="721" spans="1:5">
      <c r="A721" s="3">
        <v>2022</v>
      </c>
      <c r="B721" s="331">
        <v>44846</v>
      </c>
      <c r="C721" s="69">
        <v>440</v>
      </c>
      <c r="D721" s="69">
        <v>389.7</v>
      </c>
      <c r="E721" s="69">
        <f t="shared" si="11"/>
        <v>829.7</v>
      </c>
    </row>
    <row r="722" spans="1:5">
      <c r="A722" s="3">
        <v>2022</v>
      </c>
      <c r="B722" s="331">
        <v>44847</v>
      </c>
      <c r="C722" s="69">
        <v>441</v>
      </c>
      <c r="D722" s="69">
        <v>394.6</v>
      </c>
      <c r="E722" s="69">
        <f t="shared" si="11"/>
        <v>835.6</v>
      </c>
    </row>
    <row r="723" spans="1:5">
      <c r="A723" s="3">
        <v>2022</v>
      </c>
      <c r="B723" s="331">
        <v>44848</v>
      </c>
      <c r="C723" s="69">
        <v>437</v>
      </c>
      <c r="D723" s="69">
        <v>402.09999999999997</v>
      </c>
      <c r="E723" s="69">
        <f t="shared" si="11"/>
        <v>839.09999999999991</v>
      </c>
    </row>
    <row r="724" spans="1:5">
      <c r="A724" s="3">
        <v>2022</v>
      </c>
      <c r="B724" s="331">
        <v>44851</v>
      </c>
      <c r="C724" s="69">
        <v>435</v>
      </c>
      <c r="D724" s="69">
        <v>401.19999999999993</v>
      </c>
      <c r="E724" s="69">
        <f t="shared" si="11"/>
        <v>836.19999999999993</v>
      </c>
    </row>
    <row r="725" spans="1:5">
      <c r="A725" s="3">
        <v>2022</v>
      </c>
      <c r="B725" s="331">
        <v>44852</v>
      </c>
      <c r="C725" s="69">
        <v>435</v>
      </c>
      <c r="D725" s="69">
        <v>400.90000000000003</v>
      </c>
      <c r="E725" s="69">
        <f t="shared" si="11"/>
        <v>835.90000000000009</v>
      </c>
    </row>
    <row r="726" spans="1:5">
      <c r="A726" s="3">
        <v>2022</v>
      </c>
      <c r="B726" s="331">
        <v>44853</v>
      </c>
      <c r="C726" s="69">
        <v>434</v>
      </c>
      <c r="D726" s="69">
        <v>413.6</v>
      </c>
      <c r="E726" s="69">
        <f t="shared" si="11"/>
        <v>847.6</v>
      </c>
    </row>
    <row r="727" spans="1:5">
      <c r="A727" s="3">
        <v>2022</v>
      </c>
      <c r="B727" s="331">
        <v>44854</v>
      </c>
      <c r="C727" s="69">
        <v>424</v>
      </c>
      <c r="D727" s="69">
        <v>422.90000000000003</v>
      </c>
      <c r="E727" s="69">
        <f t="shared" si="11"/>
        <v>846.90000000000009</v>
      </c>
    </row>
    <row r="728" spans="1:5">
      <c r="A728" s="3">
        <v>2022</v>
      </c>
      <c r="B728" s="331">
        <v>44855</v>
      </c>
      <c r="C728" s="69">
        <v>417</v>
      </c>
      <c r="D728" s="69">
        <v>422</v>
      </c>
      <c r="E728" s="69">
        <f t="shared" si="11"/>
        <v>839</v>
      </c>
    </row>
    <row r="729" spans="1:5">
      <c r="A729" s="3">
        <v>2022</v>
      </c>
      <c r="B729" s="331">
        <v>44858</v>
      </c>
      <c r="C729" s="69">
        <v>413</v>
      </c>
      <c r="D729" s="69">
        <v>424.4</v>
      </c>
      <c r="E729" s="69">
        <f t="shared" si="11"/>
        <v>837.4</v>
      </c>
    </row>
    <row r="730" spans="1:5">
      <c r="A730" s="3">
        <v>2022</v>
      </c>
      <c r="B730" s="331">
        <v>44859</v>
      </c>
      <c r="C730" s="69">
        <v>419.84</v>
      </c>
      <c r="D730" s="69">
        <v>410.29999999999995</v>
      </c>
      <c r="E730" s="69">
        <f t="shared" si="11"/>
        <v>830.13999999999987</v>
      </c>
    </row>
    <row r="731" spans="1:5">
      <c r="A731" s="3">
        <v>2022</v>
      </c>
      <c r="B731" s="331">
        <v>44860</v>
      </c>
      <c r="C731" s="69">
        <v>405</v>
      </c>
      <c r="D731" s="69">
        <v>400.5</v>
      </c>
      <c r="E731" s="69">
        <f t="shared" si="11"/>
        <v>805.5</v>
      </c>
    </row>
    <row r="732" spans="1:5">
      <c r="A732" s="3">
        <v>2022</v>
      </c>
      <c r="B732" s="331">
        <v>44861</v>
      </c>
      <c r="C732" s="69">
        <v>407</v>
      </c>
      <c r="D732" s="69">
        <v>392.09999999999997</v>
      </c>
      <c r="E732" s="69">
        <f t="shared" si="11"/>
        <v>799.09999999999991</v>
      </c>
    </row>
    <row r="733" spans="1:5">
      <c r="A733" s="3">
        <v>2022</v>
      </c>
      <c r="B733" s="331">
        <v>44862</v>
      </c>
      <c r="C733" s="69">
        <v>414</v>
      </c>
      <c r="D733" s="69">
        <v>401.6</v>
      </c>
      <c r="E733" s="69">
        <f t="shared" si="11"/>
        <v>815.6</v>
      </c>
    </row>
    <row r="734" spans="1:5">
      <c r="A734" s="3">
        <v>2022</v>
      </c>
      <c r="B734" s="331">
        <v>44865</v>
      </c>
      <c r="C734" s="69">
        <v>397</v>
      </c>
      <c r="D734" s="69">
        <v>405</v>
      </c>
      <c r="E734" s="69">
        <f t="shared" si="11"/>
        <v>802</v>
      </c>
    </row>
    <row r="735" spans="1:5">
      <c r="A735" s="3">
        <v>2022</v>
      </c>
      <c r="B735" s="331">
        <v>44866</v>
      </c>
      <c r="C735" s="69">
        <v>394.79300000000001</v>
      </c>
      <c r="D735" s="69">
        <v>404.4</v>
      </c>
      <c r="E735" s="69">
        <f t="shared" si="11"/>
        <v>799.19299999999998</v>
      </c>
    </row>
    <row r="736" spans="1:5">
      <c r="A736" s="3">
        <v>2022</v>
      </c>
      <c r="B736" s="331">
        <v>44867</v>
      </c>
      <c r="C736" s="69">
        <v>391.25200000000001</v>
      </c>
      <c r="D736" s="69">
        <v>410.40000000000003</v>
      </c>
      <c r="E736" s="69">
        <f t="shared" si="11"/>
        <v>801.65200000000004</v>
      </c>
    </row>
    <row r="737" spans="1:5">
      <c r="A737" s="3">
        <v>2022</v>
      </c>
      <c r="B737" s="331">
        <v>44868</v>
      </c>
      <c r="C737" s="69">
        <v>390.38600000000002</v>
      </c>
      <c r="D737" s="69">
        <v>414.9</v>
      </c>
      <c r="E737" s="69">
        <f t="shared" si="11"/>
        <v>805.28600000000006</v>
      </c>
    </row>
    <row r="738" spans="1:5">
      <c r="A738" s="3">
        <v>2022</v>
      </c>
      <c r="B738" s="331">
        <v>44869</v>
      </c>
      <c r="C738" s="69">
        <v>402.67</v>
      </c>
      <c r="D738" s="69">
        <v>416</v>
      </c>
      <c r="E738" s="69">
        <f t="shared" si="11"/>
        <v>818.67000000000007</v>
      </c>
    </row>
    <row r="739" spans="1:5">
      <c r="A739" s="3">
        <v>2022</v>
      </c>
      <c r="B739" s="331">
        <v>44872</v>
      </c>
      <c r="C739" s="69">
        <v>384</v>
      </c>
      <c r="D739" s="69">
        <v>421.6</v>
      </c>
      <c r="E739" s="69">
        <f t="shared" si="11"/>
        <v>805.6</v>
      </c>
    </row>
    <row r="740" spans="1:5">
      <c r="A740" s="3">
        <v>2022</v>
      </c>
      <c r="B740" s="331">
        <v>44873</v>
      </c>
      <c r="C740" s="69">
        <v>381</v>
      </c>
      <c r="D740" s="69">
        <v>412.7</v>
      </c>
      <c r="E740" s="69">
        <f t="shared" si="11"/>
        <v>793.7</v>
      </c>
    </row>
    <row r="741" spans="1:5">
      <c r="A741" s="3">
        <v>2022</v>
      </c>
      <c r="B741" s="331">
        <v>44874</v>
      </c>
      <c r="C741" s="69">
        <v>396</v>
      </c>
      <c r="D741" s="69">
        <v>409.5</v>
      </c>
      <c r="E741" s="69">
        <f t="shared" si="11"/>
        <v>805.5</v>
      </c>
    </row>
    <row r="742" spans="1:5">
      <c r="A742" s="3">
        <v>2022</v>
      </c>
      <c r="B742" s="331">
        <v>44875</v>
      </c>
      <c r="C742" s="69">
        <v>385</v>
      </c>
      <c r="D742" s="69">
        <v>381.4</v>
      </c>
      <c r="E742" s="69">
        <f t="shared" si="11"/>
        <v>766.4</v>
      </c>
    </row>
    <row r="743" spans="1:5">
      <c r="A743" s="3">
        <v>2022</v>
      </c>
      <c r="B743" s="331">
        <v>44879</v>
      </c>
      <c r="C743" s="69">
        <v>376</v>
      </c>
      <c r="D743" s="69">
        <v>385.59999999999997</v>
      </c>
      <c r="E743" s="69">
        <f t="shared" si="11"/>
        <v>761.59999999999991</v>
      </c>
    </row>
    <row r="744" spans="1:5">
      <c r="A744" s="3">
        <v>2022</v>
      </c>
      <c r="B744" s="331">
        <v>44880</v>
      </c>
      <c r="C744" s="69">
        <v>368</v>
      </c>
      <c r="D744" s="69">
        <v>377.2</v>
      </c>
      <c r="E744" s="69">
        <f t="shared" si="11"/>
        <v>745.2</v>
      </c>
    </row>
    <row r="745" spans="1:5">
      <c r="A745" s="3">
        <v>2022</v>
      </c>
      <c r="B745" s="331">
        <v>44881</v>
      </c>
      <c r="C745" s="69">
        <v>373</v>
      </c>
      <c r="D745" s="69">
        <v>369.20000000000005</v>
      </c>
      <c r="E745" s="69">
        <f t="shared" si="11"/>
        <v>742.2</v>
      </c>
    </row>
    <row r="746" spans="1:5">
      <c r="A746" s="3">
        <v>2022</v>
      </c>
      <c r="B746" s="331">
        <v>44882</v>
      </c>
      <c r="C746" s="69">
        <v>382</v>
      </c>
      <c r="D746" s="69">
        <v>376.79999999999995</v>
      </c>
      <c r="E746" s="69">
        <f t="shared" si="11"/>
        <v>758.8</v>
      </c>
    </row>
    <row r="747" spans="1:5">
      <c r="A747" s="3">
        <v>2022</v>
      </c>
      <c r="B747" s="331">
        <v>44883</v>
      </c>
      <c r="C747" s="69">
        <v>377</v>
      </c>
      <c r="D747" s="69">
        <v>383</v>
      </c>
      <c r="E747" s="69">
        <f t="shared" si="11"/>
        <v>760</v>
      </c>
    </row>
    <row r="748" spans="1:5">
      <c r="A748" s="3">
        <v>2022</v>
      </c>
      <c r="B748" s="331">
        <v>44886</v>
      </c>
      <c r="C748" s="69">
        <v>373</v>
      </c>
      <c r="D748" s="69">
        <v>383</v>
      </c>
      <c r="E748" s="69">
        <f t="shared" si="11"/>
        <v>756</v>
      </c>
    </row>
    <row r="749" spans="1:5">
      <c r="A749" s="3">
        <v>2022</v>
      </c>
      <c r="B749" s="331">
        <v>44887</v>
      </c>
      <c r="C749" s="69">
        <v>371</v>
      </c>
      <c r="D749" s="69">
        <v>375.7</v>
      </c>
      <c r="E749" s="69">
        <f t="shared" si="11"/>
        <v>746.7</v>
      </c>
    </row>
    <row r="750" spans="1:5">
      <c r="A750" s="3">
        <v>2022</v>
      </c>
      <c r="B750" s="331">
        <v>44888</v>
      </c>
      <c r="C750" s="69">
        <v>380</v>
      </c>
      <c r="D750" s="69">
        <v>369.5</v>
      </c>
      <c r="E750" s="69">
        <f t="shared" si="11"/>
        <v>749.5</v>
      </c>
    </row>
    <row r="751" spans="1:5">
      <c r="A751" s="3">
        <v>2022</v>
      </c>
      <c r="B751" s="331">
        <v>44890</v>
      </c>
      <c r="C751" s="69">
        <v>382</v>
      </c>
      <c r="D751" s="69">
        <v>368.2</v>
      </c>
      <c r="E751" s="69">
        <f t="shared" si="11"/>
        <v>750.2</v>
      </c>
    </row>
    <row r="752" spans="1:5">
      <c r="A752" s="3">
        <v>2022</v>
      </c>
      <c r="B752" s="331">
        <v>44893</v>
      </c>
      <c r="C752" s="69">
        <v>386</v>
      </c>
      <c r="D752" s="69">
        <v>368.29999999999995</v>
      </c>
      <c r="E752" s="69">
        <f t="shared" si="11"/>
        <v>754.3</v>
      </c>
    </row>
    <row r="753" spans="1:5">
      <c r="A753" s="3">
        <v>2022</v>
      </c>
      <c r="B753" s="331">
        <v>44894</v>
      </c>
      <c r="C753" s="69">
        <v>377</v>
      </c>
      <c r="D753" s="69">
        <v>374.6</v>
      </c>
      <c r="E753" s="69">
        <f t="shared" si="11"/>
        <v>751.6</v>
      </c>
    </row>
    <row r="754" spans="1:5">
      <c r="A754" s="3">
        <v>2022</v>
      </c>
      <c r="B754" s="331">
        <v>44895</v>
      </c>
      <c r="C754" s="69">
        <v>374</v>
      </c>
      <c r="D754" s="69">
        <v>360.70000000000005</v>
      </c>
      <c r="E754" s="69">
        <f t="shared" si="11"/>
        <v>734.7</v>
      </c>
    </row>
    <row r="755" spans="1:5">
      <c r="A755" s="3">
        <v>2022</v>
      </c>
      <c r="B755" s="331">
        <v>44896</v>
      </c>
      <c r="C755" s="69">
        <v>373</v>
      </c>
      <c r="D755" s="69">
        <v>350.8</v>
      </c>
      <c r="E755" s="69">
        <f t="shared" si="11"/>
        <v>723.8</v>
      </c>
    </row>
    <row r="756" spans="1:5">
      <c r="A756" s="3">
        <v>2022</v>
      </c>
      <c r="B756" s="331">
        <v>44897</v>
      </c>
      <c r="C756" s="69">
        <v>372</v>
      </c>
      <c r="D756" s="69">
        <v>348.9</v>
      </c>
      <c r="E756" s="69">
        <f t="shared" si="11"/>
        <v>720.9</v>
      </c>
    </row>
    <row r="757" spans="1:5">
      <c r="A757" s="3">
        <v>2022</v>
      </c>
      <c r="B757" s="331">
        <v>44900</v>
      </c>
      <c r="C757" s="69">
        <v>368</v>
      </c>
      <c r="D757" s="69">
        <v>357.6</v>
      </c>
      <c r="E757" s="69">
        <f t="shared" si="11"/>
        <v>725.6</v>
      </c>
    </row>
    <row r="758" spans="1:5">
      <c r="A758" s="3">
        <v>2022</v>
      </c>
      <c r="B758" s="331">
        <v>44901</v>
      </c>
      <c r="C758" s="69">
        <v>387</v>
      </c>
      <c r="D758" s="69">
        <v>353.3</v>
      </c>
      <c r="E758" s="69">
        <f t="shared" si="11"/>
        <v>740.3</v>
      </c>
    </row>
    <row r="759" spans="1:5">
      <c r="A759" s="3">
        <v>2022</v>
      </c>
      <c r="B759" s="331">
        <v>44902</v>
      </c>
      <c r="C759" s="69">
        <v>376.50900000000001</v>
      </c>
      <c r="D759" s="69">
        <v>341.9</v>
      </c>
      <c r="E759" s="69">
        <f t="shared" si="11"/>
        <v>718.40899999999999</v>
      </c>
    </row>
    <row r="760" spans="1:5">
      <c r="A760" s="3">
        <v>2022</v>
      </c>
      <c r="B760" s="331">
        <v>44903</v>
      </c>
      <c r="C760" s="69">
        <v>370</v>
      </c>
      <c r="D760" s="69">
        <v>348.4</v>
      </c>
      <c r="E760" s="69">
        <f t="shared" si="11"/>
        <v>718.4</v>
      </c>
    </row>
    <row r="761" spans="1:5">
      <c r="A761" s="3">
        <v>2022</v>
      </c>
      <c r="B761" s="331">
        <v>44904</v>
      </c>
      <c r="C761" s="69">
        <v>372.14299999999997</v>
      </c>
      <c r="D761" s="69">
        <v>358.2</v>
      </c>
      <c r="E761" s="69">
        <f t="shared" si="11"/>
        <v>730.34299999999996</v>
      </c>
    </row>
    <row r="762" spans="1:5">
      <c r="A762" s="3">
        <v>2022</v>
      </c>
      <c r="B762" s="331">
        <v>44907</v>
      </c>
      <c r="C762" s="69">
        <v>374</v>
      </c>
      <c r="D762" s="69">
        <v>361.3</v>
      </c>
      <c r="E762" s="69">
        <f t="shared" si="11"/>
        <v>735.3</v>
      </c>
    </row>
    <row r="763" spans="1:5">
      <c r="A763" s="3">
        <v>2022</v>
      </c>
      <c r="B763" s="331">
        <v>44908</v>
      </c>
      <c r="C763" s="69">
        <v>372</v>
      </c>
      <c r="D763" s="69">
        <v>350.3</v>
      </c>
      <c r="E763" s="69">
        <f t="shared" si="11"/>
        <v>722.3</v>
      </c>
    </row>
    <row r="764" spans="1:5">
      <c r="A764" s="3">
        <v>2022</v>
      </c>
      <c r="B764" s="331">
        <v>44909</v>
      </c>
      <c r="C764" s="69">
        <v>377.209</v>
      </c>
      <c r="D764" s="69">
        <v>348</v>
      </c>
      <c r="E764" s="69">
        <f t="shared" si="11"/>
        <v>725.20900000000006</v>
      </c>
    </row>
    <row r="765" spans="1:5">
      <c r="A765" s="3">
        <v>2022</v>
      </c>
      <c r="B765" s="331">
        <v>44910</v>
      </c>
      <c r="C765" s="69">
        <v>382</v>
      </c>
      <c r="D765" s="69">
        <v>344.9</v>
      </c>
      <c r="E765" s="69">
        <f t="shared" si="11"/>
        <v>726.9</v>
      </c>
    </row>
    <row r="766" spans="1:5">
      <c r="A766" s="3">
        <v>2022</v>
      </c>
      <c r="B766" s="331">
        <v>44911</v>
      </c>
      <c r="C766" s="69">
        <v>369.32799999999997</v>
      </c>
      <c r="D766" s="69">
        <v>348.8</v>
      </c>
      <c r="E766" s="69">
        <f t="shared" si="11"/>
        <v>718.12799999999993</v>
      </c>
    </row>
    <row r="767" spans="1:5">
      <c r="A767" s="3">
        <v>2022</v>
      </c>
      <c r="B767" s="331">
        <v>44914</v>
      </c>
      <c r="C767" s="69">
        <v>373.404</v>
      </c>
      <c r="D767" s="69">
        <v>358.70000000000005</v>
      </c>
      <c r="E767" s="69">
        <f t="shared" si="11"/>
        <v>732.10400000000004</v>
      </c>
    </row>
    <row r="768" spans="1:5">
      <c r="A768" s="3">
        <v>2022</v>
      </c>
      <c r="B768" s="331">
        <v>44915</v>
      </c>
      <c r="C768" s="69">
        <v>374.63200000000001</v>
      </c>
      <c r="D768" s="69">
        <v>368.6</v>
      </c>
      <c r="E768" s="69">
        <f t="shared" si="11"/>
        <v>743.23199999999997</v>
      </c>
    </row>
    <row r="769" spans="1:5">
      <c r="A769" s="3">
        <v>2022</v>
      </c>
      <c r="B769" s="331">
        <v>44916</v>
      </c>
      <c r="C769" s="69">
        <v>366</v>
      </c>
      <c r="D769" s="69">
        <v>366.40000000000003</v>
      </c>
      <c r="E769" s="69">
        <f t="shared" si="11"/>
        <v>732.40000000000009</v>
      </c>
    </row>
    <row r="770" spans="1:5">
      <c r="A770" s="3">
        <v>2022</v>
      </c>
      <c r="B770" s="331">
        <v>44917</v>
      </c>
      <c r="C770" s="69">
        <v>363</v>
      </c>
      <c r="D770" s="69">
        <v>368.1</v>
      </c>
      <c r="E770" s="69">
        <f t="shared" si="11"/>
        <v>731.1</v>
      </c>
    </row>
    <row r="771" spans="1:5">
      <c r="A771" s="3">
        <v>2022</v>
      </c>
      <c r="B771" s="331">
        <v>44918</v>
      </c>
      <c r="C771" s="69">
        <v>361</v>
      </c>
      <c r="D771" s="69">
        <v>374.90000000000003</v>
      </c>
      <c r="E771" s="69">
        <f t="shared" si="11"/>
        <v>735.90000000000009</v>
      </c>
    </row>
    <row r="772" spans="1:5">
      <c r="A772" s="3">
        <v>2022</v>
      </c>
      <c r="B772" s="331">
        <v>44922</v>
      </c>
      <c r="C772" s="69">
        <v>342.06200000000001</v>
      </c>
      <c r="D772" s="69">
        <v>384.4</v>
      </c>
      <c r="E772" s="69">
        <f t="shared" si="11"/>
        <v>726.46199999999999</v>
      </c>
    </row>
    <row r="773" spans="1:5">
      <c r="A773" s="3">
        <v>2022</v>
      </c>
      <c r="B773" s="331">
        <v>44923</v>
      </c>
      <c r="C773" s="69">
        <v>354</v>
      </c>
      <c r="D773" s="69">
        <v>388.5</v>
      </c>
      <c r="E773" s="69">
        <f t="shared" ref="E773:E836" si="12">$D773+C773</f>
        <v>742.5</v>
      </c>
    </row>
    <row r="774" spans="1:5">
      <c r="A774" s="3">
        <v>2022</v>
      </c>
      <c r="B774" s="331">
        <v>44924</v>
      </c>
      <c r="C774" s="69">
        <v>361</v>
      </c>
      <c r="D774" s="69">
        <v>381.70000000000005</v>
      </c>
      <c r="E774" s="69">
        <f t="shared" si="12"/>
        <v>742.7</v>
      </c>
    </row>
    <row r="775" spans="1:5">
      <c r="A775" s="3">
        <v>2022</v>
      </c>
      <c r="B775" s="331">
        <v>44925</v>
      </c>
      <c r="C775" s="69">
        <v>358</v>
      </c>
      <c r="D775" s="69">
        <v>387.7</v>
      </c>
      <c r="E775" s="69">
        <f t="shared" si="12"/>
        <v>745.7</v>
      </c>
    </row>
    <row r="776" spans="1:5">
      <c r="A776" s="3">
        <v>2023</v>
      </c>
      <c r="B776" s="331">
        <v>44929</v>
      </c>
      <c r="C776" s="69">
        <v>360</v>
      </c>
      <c r="D776" s="69">
        <v>374.1</v>
      </c>
      <c r="E776" s="69">
        <f t="shared" si="12"/>
        <v>734.1</v>
      </c>
    </row>
    <row r="777" spans="1:5">
      <c r="A777" s="3">
        <v>2023</v>
      </c>
      <c r="B777" s="331">
        <v>44930</v>
      </c>
      <c r="C777" s="69">
        <v>361</v>
      </c>
      <c r="D777" s="69">
        <v>368.6</v>
      </c>
      <c r="E777" s="69">
        <f t="shared" si="12"/>
        <v>729.6</v>
      </c>
    </row>
    <row r="778" spans="1:5">
      <c r="A778" s="3">
        <v>2023</v>
      </c>
      <c r="B778" s="331">
        <v>44931</v>
      </c>
      <c r="C778" s="69">
        <v>369</v>
      </c>
      <c r="D778" s="69">
        <v>372</v>
      </c>
      <c r="E778" s="69">
        <f t="shared" si="12"/>
        <v>741</v>
      </c>
    </row>
    <row r="779" spans="1:5">
      <c r="A779" s="3">
        <v>2023</v>
      </c>
      <c r="B779" s="331">
        <v>44932</v>
      </c>
      <c r="C779" s="69">
        <v>367</v>
      </c>
      <c r="D779" s="69">
        <v>356</v>
      </c>
      <c r="E779" s="69">
        <f t="shared" si="12"/>
        <v>723</v>
      </c>
    </row>
    <row r="780" spans="1:5">
      <c r="A780" s="3">
        <v>2023</v>
      </c>
      <c r="B780" s="331">
        <v>44935</v>
      </c>
      <c r="C780" s="69">
        <v>370</v>
      </c>
      <c r="D780" s="69">
        <v>353.6</v>
      </c>
      <c r="E780" s="69">
        <f t="shared" si="12"/>
        <v>723.6</v>
      </c>
    </row>
    <row r="781" spans="1:5">
      <c r="A781" s="3">
        <v>2023</v>
      </c>
      <c r="B781" s="331">
        <v>44936</v>
      </c>
      <c r="C781" s="69">
        <v>372</v>
      </c>
      <c r="D781" s="69">
        <v>362.2</v>
      </c>
      <c r="E781" s="69">
        <f t="shared" si="12"/>
        <v>734.2</v>
      </c>
    </row>
    <row r="782" spans="1:5">
      <c r="A782" s="3">
        <v>2023</v>
      </c>
      <c r="B782" s="331">
        <v>44937</v>
      </c>
      <c r="C782" s="69">
        <v>380</v>
      </c>
      <c r="D782" s="69">
        <v>354.2</v>
      </c>
      <c r="E782" s="69">
        <f t="shared" si="12"/>
        <v>734.2</v>
      </c>
    </row>
    <row r="783" spans="1:5">
      <c r="A783" s="3">
        <v>2023</v>
      </c>
      <c r="B783" s="331">
        <v>44938</v>
      </c>
      <c r="C783" s="69">
        <v>373</v>
      </c>
      <c r="D783" s="69">
        <v>344.5</v>
      </c>
      <c r="E783" s="69">
        <f t="shared" si="12"/>
        <v>717.5</v>
      </c>
    </row>
    <row r="784" spans="1:5">
      <c r="A784" s="3">
        <v>2023</v>
      </c>
      <c r="B784" s="331">
        <v>44939</v>
      </c>
      <c r="C784" s="69">
        <v>368</v>
      </c>
      <c r="D784" s="69">
        <v>350.5</v>
      </c>
      <c r="E784" s="69">
        <f t="shared" si="12"/>
        <v>718.5</v>
      </c>
    </row>
    <row r="785" spans="1:5">
      <c r="A785" s="3">
        <v>2023</v>
      </c>
      <c r="B785" s="331">
        <v>44943</v>
      </c>
      <c r="C785" s="69">
        <v>366</v>
      </c>
      <c r="D785" s="69">
        <v>355.1</v>
      </c>
      <c r="E785" s="69">
        <f t="shared" si="12"/>
        <v>721.1</v>
      </c>
    </row>
    <row r="786" spans="1:5">
      <c r="A786" s="3">
        <v>2023</v>
      </c>
      <c r="B786" s="331">
        <v>44944</v>
      </c>
      <c r="C786" s="69">
        <v>366</v>
      </c>
      <c r="D786" s="69">
        <v>337.3</v>
      </c>
      <c r="E786" s="69">
        <f t="shared" si="12"/>
        <v>703.3</v>
      </c>
    </row>
    <row r="787" spans="1:5">
      <c r="A787" s="3">
        <v>2023</v>
      </c>
      <c r="B787" s="331">
        <v>44945</v>
      </c>
      <c r="C787" s="69">
        <v>363</v>
      </c>
      <c r="D787" s="69">
        <v>339.29999999999995</v>
      </c>
      <c r="E787" s="69">
        <f t="shared" si="12"/>
        <v>702.3</v>
      </c>
    </row>
    <row r="788" spans="1:5">
      <c r="A788" s="3">
        <v>2023</v>
      </c>
      <c r="B788" s="331">
        <v>44946</v>
      </c>
      <c r="C788" s="69">
        <v>358</v>
      </c>
      <c r="D788" s="69">
        <v>348.09999999999997</v>
      </c>
      <c r="E788" s="69">
        <f t="shared" si="12"/>
        <v>706.09999999999991</v>
      </c>
    </row>
    <row r="789" spans="1:5">
      <c r="A789" s="3">
        <v>2023</v>
      </c>
      <c r="B789" s="331">
        <v>44949</v>
      </c>
      <c r="C789" s="69">
        <v>354</v>
      </c>
      <c r="D789" s="69">
        <v>351.5</v>
      </c>
      <c r="E789" s="69">
        <f t="shared" si="12"/>
        <v>705.5</v>
      </c>
    </row>
    <row r="790" spans="1:5">
      <c r="A790" s="3">
        <v>2023</v>
      </c>
      <c r="B790" s="331">
        <v>44950</v>
      </c>
      <c r="C790" s="69">
        <v>361</v>
      </c>
      <c r="D790" s="69">
        <v>345.5</v>
      </c>
      <c r="E790" s="69">
        <f t="shared" si="12"/>
        <v>706.5</v>
      </c>
    </row>
    <row r="791" spans="1:5">
      <c r="A791" s="3">
        <v>2023</v>
      </c>
      <c r="B791" s="331">
        <v>44951</v>
      </c>
      <c r="C791" s="69">
        <v>353</v>
      </c>
      <c r="D791" s="69">
        <v>344.4</v>
      </c>
      <c r="E791" s="69">
        <f t="shared" si="12"/>
        <v>697.4</v>
      </c>
    </row>
    <row r="792" spans="1:5">
      <c r="A792" s="3">
        <v>2023</v>
      </c>
      <c r="B792" s="331">
        <v>44952</v>
      </c>
      <c r="C792" s="69">
        <v>344</v>
      </c>
      <c r="D792" s="69">
        <v>350.09999999999997</v>
      </c>
      <c r="E792" s="69">
        <f t="shared" si="12"/>
        <v>694.09999999999991</v>
      </c>
    </row>
    <row r="793" spans="1:5">
      <c r="A793" s="3">
        <v>2023</v>
      </c>
      <c r="B793" s="331">
        <v>44953</v>
      </c>
      <c r="C793" s="69">
        <v>343</v>
      </c>
      <c r="D793" s="69">
        <v>350.5</v>
      </c>
      <c r="E793" s="69">
        <f t="shared" si="12"/>
        <v>693.5</v>
      </c>
    </row>
    <row r="794" spans="1:5">
      <c r="A794" s="3">
        <v>2023</v>
      </c>
      <c r="B794" s="331">
        <v>44956</v>
      </c>
      <c r="C794" s="69">
        <v>352</v>
      </c>
      <c r="D794" s="69">
        <v>353.90000000000003</v>
      </c>
      <c r="E794" s="69">
        <f t="shared" si="12"/>
        <v>705.90000000000009</v>
      </c>
    </row>
    <row r="795" spans="1:5">
      <c r="A795" s="3">
        <v>2023</v>
      </c>
      <c r="B795" s="331">
        <v>44957</v>
      </c>
      <c r="C795" s="69">
        <v>342</v>
      </c>
      <c r="D795" s="69">
        <v>351.1</v>
      </c>
      <c r="E795" s="69">
        <f t="shared" si="12"/>
        <v>693.1</v>
      </c>
    </row>
    <row r="796" spans="1:5">
      <c r="A796" s="3">
        <v>2023</v>
      </c>
      <c r="B796" s="331">
        <v>44958</v>
      </c>
      <c r="C796" s="69">
        <v>344</v>
      </c>
      <c r="D796" s="69">
        <v>342</v>
      </c>
      <c r="E796" s="69">
        <f t="shared" si="12"/>
        <v>686</v>
      </c>
    </row>
    <row r="797" spans="1:5">
      <c r="A797" s="3">
        <v>2023</v>
      </c>
      <c r="B797" s="331">
        <v>44959</v>
      </c>
      <c r="C797" s="69">
        <v>337</v>
      </c>
      <c r="D797" s="69">
        <v>339.5</v>
      </c>
      <c r="E797" s="69">
        <f t="shared" si="12"/>
        <v>676.5</v>
      </c>
    </row>
    <row r="798" spans="1:5">
      <c r="A798" s="3">
        <v>2023</v>
      </c>
      <c r="B798" s="331">
        <v>44960</v>
      </c>
      <c r="C798" s="69">
        <v>333</v>
      </c>
      <c r="D798" s="69">
        <v>352.59999999999997</v>
      </c>
      <c r="E798" s="69">
        <f t="shared" si="12"/>
        <v>685.59999999999991</v>
      </c>
    </row>
    <row r="799" spans="1:5">
      <c r="A799" s="3">
        <v>2023</v>
      </c>
      <c r="B799" s="331">
        <v>44963</v>
      </c>
      <c r="C799" s="69">
        <v>330</v>
      </c>
      <c r="D799" s="69">
        <v>364.29999999999995</v>
      </c>
      <c r="E799" s="69">
        <f t="shared" si="12"/>
        <v>694.3</v>
      </c>
    </row>
    <row r="800" spans="1:5">
      <c r="A800" s="3">
        <v>2023</v>
      </c>
      <c r="B800" s="331">
        <v>44964</v>
      </c>
      <c r="C800" s="69">
        <v>329</v>
      </c>
      <c r="D800" s="69">
        <v>367.6</v>
      </c>
      <c r="E800" s="69">
        <f t="shared" si="12"/>
        <v>696.6</v>
      </c>
    </row>
    <row r="801" spans="1:5">
      <c r="A801" s="3">
        <v>2023</v>
      </c>
      <c r="B801" s="331">
        <v>44965</v>
      </c>
      <c r="C801" s="69">
        <v>333</v>
      </c>
      <c r="D801" s="69">
        <v>361.4</v>
      </c>
      <c r="E801" s="69">
        <f t="shared" si="12"/>
        <v>694.4</v>
      </c>
    </row>
    <row r="802" spans="1:5">
      <c r="A802" s="3">
        <v>2023</v>
      </c>
      <c r="B802" s="331">
        <v>44966</v>
      </c>
      <c r="C802" s="69">
        <v>329</v>
      </c>
      <c r="D802" s="69">
        <v>366.1</v>
      </c>
      <c r="E802" s="69">
        <f t="shared" si="12"/>
        <v>695.1</v>
      </c>
    </row>
    <row r="803" spans="1:5">
      <c r="A803" s="3">
        <v>2023</v>
      </c>
      <c r="B803" s="331">
        <v>44967</v>
      </c>
      <c r="C803" s="69">
        <v>338</v>
      </c>
      <c r="D803" s="69">
        <v>373.9</v>
      </c>
      <c r="E803" s="69">
        <f t="shared" si="12"/>
        <v>711.9</v>
      </c>
    </row>
    <row r="804" spans="1:5">
      <c r="A804" s="3">
        <v>2023</v>
      </c>
      <c r="B804" s="331">
        <v>44970</v>
      </c>
      <c r="C804" s="69">
        <v>336</v>
      </c>
      <c r="D804" s="69">
        <v>370.3</v>
      </c>
      <c r="E804" s="69">
        <f t="shared" si="12"/>
        <v>706.3</v>
      </c>
    </row>
    <row r="805" spans="1:5">
      <c r="A805" s="3">
        <v>2023</v>
      </c>
      <c r="B805" s="331">
        <v>44971</v>
      </c>
      <c r="C805" s="69">
        <v>332</v>
      </c>
      <c r="D805" s="69">
        <v>374.6</v>
      </c>
      <c r="E805" s="69">
        <f t="shared" si="12"/>
        <v>706.6</v>
      </c>
    </row>
    <row r="806" spans="1:5">
      <c r="A806" s="3">
        <v>2023</v>
      </c>
      <c r="B806" s="331">
        <v>44972</v>
      </c>
      <c r="C806" s="69">
        <v>334</v>
      </c>
      <c r="D806" s="69">
        <v>380.79999999999995</v>
      </c>
      <c r="E806" s="69">
        <f t="shared" si="12"/>
        <v>714.8</v>
      </c>
    </row>
    <row r="807" spans="1:5">
      <c r="A807" s="3">
        <v>2023</v>
      </c>
      <c r="B807" s="331">
        <v>44973</v>
      </c>
      <c r="C807" s="69">
        <v>333</v>
      </c>
      <c r="D807" s="69">
        <v>386.4</v>
      </c>
      <c r="E807" s="69">
        <f t="shared" si="12"/>
        <v>719.4</v>
      </c>
    </row>
    <row r="808" spans="1:5">
      <c r="A808" s="3">
        <v>2023</v>
      </c>
      <c r="B808" s="331">
        <v>44974</v>
      </c>
      <c r="C808" s="69">
        <v>339</v>
      </c>
      <c r="D808" s="69">
        <v>382</v>
      </c>
      <c r="E808" s="69">
        <f t="shared" si="12"/>
        <v>721</v>
      </c>
    </row>
    <row r="809" spans="1:5">
      <c r="A809" s="3">
        <v>2023</v>
      </c>
      <c r="B809" s="331">
        <v>44978</v>
      </c>
      <c r="C809" s="69">
        <v>341</v>
      </c>
      <c r="D809" s="69">
        <v>395.5</v>
      </c>
      <c r="E809" s="69">
        <f t="shared" si="12"/>
        <v>736.5</v>
      </c>
    </row>
    <row r="810" spans="1:5">
      <c r="A810" s="3">
        <v>2023</v>
      </c>
      <c r="B810" s="331">
        <v>44979</v>
      </c>
      <c r="C810" s="69">
        <v>343</v>
      </c>
      <c r="D810" s="69">
        <v>391.9</v>
      </c>
      <c r="E810" s="69">
        <f t="shared" si="12"/>
        <v>734.9</v>
      </c>
    </row>
    <row r="811" spans="1:5">
      <c r="A811" s="3">
        <v>2023</v>
      </c>
      <c r="B811" s="331">
        <v>44980</v>
      </c>
      <c r="C811" s="69">
        <v>341</v>
      </c>
      <c r="D811" s="69">
        <v>388.09999999999997</v>
      </c>
      <c r="E811" s="69">
        <f t="shared" si="12"/>
        <v>729.09999999999991</v>
      </c>
    </row>
    <row r="812" spans="1:5">
      <c r="A812" s="3">
        <v>2023</v>
      </c>
      <c r="B812" s="331">
        <v>44981</v>
      </c>
      <c r="C812" s="69">
        <v>338</v>
      </c>
      <c r="D812" s="69">
        <v>394.7</v>
      </c>
      <c r="E812" s="69">
        <f t="shared" si="12"/>
        <v>732.7</v>
      </c>
    </row>
    <row r="813" spans="1:5">
      <c r="A813" s="3">
        <v>2023</v>
      </c>
      <c r="B813" s="331">
        <v>44984</v>
      </c>
      <c r="C813" s="69">
        <v>339</v>
      </c>
      <c r="D813" s="69">
        <v>391.59999999999997</v>
      </c>
      <c r="E813" s="69">
        <f t="shared" si="12"/>
        <v>730.59999999999991</v>
      </c>
    </row>
    <row r="814" spans="1:5">
      <c r="A814" s="3">
        <v>2023</v>
      </c>
      <c r="B814" s="331">
        <v>44985</v>
      </c>
      <c r="C814" s="69">
        <v>337</v>
      </c>
      <c r="D814" s="69">
        <v>392.3</v>
      </c>
      <c r="E814" s="69">
        <f t="shared" si="12"/>
        <v>729.3</v>
      </c>
    </row>
    <row r="815" spans="1:5">
      <c r="A815" s="3">
        <v>2023</v>
      </c>
      <c r="B815" s="331">
        <v>44986</v>
      </c>
      <c r="C815" s="69">
        <v>335</v>
      </c>
      <c r="D815" s="69">
        <v>399.5</v>
      </c>
      <c r="E815" s="69">
        <f t="shared" si="12"/>
        <v>734.5</v>
      </c>
    </row>
    <row r="816" spans="1:5">
      <c r="A816" s="3">
        <v>2023</v>
      </c>
      <c r="B816" s="331">
        <v>44987</v>
      </c>
      <c r="C816" s="69">
        <v>335</v>
      </c>
      <c r="D816" s="69">
        <v>405.90000000000003</v>
      </c>
      <c r="E816" s="69">
        <f t="shared" si="12"/>
        <v>740.90000000000009</v>
      </c>
    </row>
    <row r="817" spans="1:5">
      <c r="A817" s="3">
        <v>2023</v>
      </c>
      <c r="B817" s="331">
        <v>44988</v>
      </c>
      <c r="C817" s="69">
        <v>335</v>
      </c>
      <c r="D817" s="69">
        <v>395.5</v>
      </c>
      <c r="E817" s="69">
        <f t="shared" si="12"/>
        <v>730.5</v>
      </c>
    </row>
    <row r="818" spans="1:5">
      <c r="A818" s="3">
        <v>2023</v>
      </c>
      <c r="B818" s="331">
        <v>44991</v>
      </c>
      <c r="C818" s="69">
        <v>325</v>
      </c>
      <c r="D818" s="69">
        <v>396.09999999999997</v>
      </c>
      <c r="E818" s="69">
        <f t="shared" si="12"/>
        <v>721.09999999999991</v>
      </c>
    </row>
    <row r="819" spans="1:5">
      <c r="A819" s="3">
        <v>2023</v>
      </c>
      <c r="B819" s="331">
        <v>44992</v>
      </c>
      <c r="C819" s="69">
        <v>328</v>
      </c>
      <c r="D819" s="69">
        <v>396.7</v>
      </c>
      <c r="E819" s="69">
        <f t="shared" si="12"/>
        <v>724.7</v>
      </c>
    </row>
    <row r="820" spans="1:5">
      <c r="A820" s="3">
        <v>2023</v>
      </c>
      <c r="B820" s="331">
        <v>44993</v>
      </c>
      <c r="C820" s="69">
        <v>329</v>
      </c>
      <c r="D820" s="69">
        <v>399.40000000000003</v>
      </c>
      <c r="E820" s="69">
        <f t="shared" si="12"/>
        <v>728.40000000000009</v>
      </c>
    </row>
    <row r="821" spans="1:5">
      <c r="A821" s="3">
        <v>2023</v>
      </c>
      <c r="B821" s="331">
        <v>44994</v>
      </c>
      <c r="C821" s="69">
        <v>339</v>
      </c>
      <c r="D821" s="69">
        <v>390.6</v>
      </c>
      <c r="E821" s="69">
        <f t="shared" si="12"/>
        <v>729.6</v>
      </c>
    </row>
    <row r="822" spans="1:5">
      <c r="A822" s="3">
        <v>2023</v>
      </c>
      <c r="B822" s="331">
        <v>44995</v>
      </c>
      <c r="C822" s="69">
        <v>354.25700000000001</v>
      </c>
      <c r="D822" s="69">
        <v>370.1</v>
      </c>
      <c r="E822" s="69">
        <f t="shared" si="12"/>
        <v>724.35699999999997</v>
      </c>
    </row>
    <row r="823" spans="1:5">
      <c r="A823" s="3">
        <v>2023</v>
      </c>
      <c r="B823" s="331">
        <v>44998</v>
      </c>
      <c r="C823" s="69">
        <v>351.786</v>
      </c>
      <c r="D823" s="69">
        <v>357.5</v>
      </c>
      <c r="E823" s="69">
        <f t="shared" si="12"/>
        <v>709.28600000000006</v>
      </c>
    </row>
    <row r="824" spans="1:5">
      <c r="A824" s="3">
        <v>2023</v>
      </c>
      <c r="B824" s="331">
        <v>44999</v>
      </c>
      <c r="C824" s="69">
        <v>356.77699999999999</v>
      </c>
      <c r="D824" s="69">
        <v>369.3</v>
      </c>
      <c r="E824" s="69">
        <f t="shared" si="12"/>
        <v>726.077</v>
      </c>
    </row>
    <row r="825" spans="1:5">
      <c r="A825" s="3">
        <v>2023</v>
      </c>
      <c r="B825" s="331">
        <v>45000</v>
      </c>
      <c r="C825" s="69">
        <v>359</v>
      </c>
      <c r="D825" s="69">
        <v>345.8</v>
      </c>
      <c r="E825" s="69">
        <f t="shared" si="12"/>
        <v>704.8</v>
      </c>
    </row>
    <row r="826" spans="1:5">
      <c r="A826" s="3">
        <v>2023</v>
      </c>
      <c r="B826" s="331">
        <v>45001</v>
      </c>
      <c r="C826" s="69">
        <v>352.96800000000002</v>
      </c>
      <c r="D826" s="69">
        <v>358.1</v>
      </c>
      <c r="E826" s="69">
        <f t="shared" si="12"/>
        <v>711.06799999999998</v>
      </c>
    </row>
    <row r="827" spans="1:5">
      <c r="A827" s="3">
        <v>2023</v>
      </c>
      <c r="B827" s="331">
        <v>45002</v>
      </c>
      <c r="C827" s="69">
        <v>358</v>
      </c>
      <c r="D827" s="69">
        <v>343.2</v>
      </c>
      <c r="E827" s="69">
        <f t="shared" si="12"/>
        <v>701.2</v>
      </c>
    </row>
    <row r="828" spans="1:5">
      <c r="A828" s="3">
        <v>2023</v>
      </c>
      <c r="B828" s="331">
        <v>45005</v>
      </c>
      <c r="C828" s="69">
        <v>348</v>
      </c>
      <c r="D828" s="69">
        <v>348.8</v>
      </c>
      <c r="E828" s="69">
        <f t="shared" si="12"/>
        <v>696.8</v>
      </c>
    </row>
    <row r="829" spans="1:5">
      <c r="A829" s="3">
        <v>2023</v>
      </c>
      <c r="B829" s="331">
        <v>45006</v>
      </c>
      <c r="C829" s="69">
        <v>354.56200000000001</v>
      </c>
      <c r="D829" s="69">
        <v>361.2</v>
      </c>
      <c r="E829" s="69">
        <f t="shared" si="12"/>
        <v>715.76199999999994</v>
      </c>
    </row>
    <row r="830" spans="1:5">
      <c r="A830" s="3">
        <v>2023</v>
      </c>
      <c r="B830" s="331">
        <v>45007</v>
      </c>
      <c r="C830" s="69">
        <v>362.61799999999999</v>
      </c>
      <c r="D830" s="69">
        <v>343.7</v>
      </c>
      <c r="E830" s="69">
        <f t="shared" si="12"/>
        <v>706.31799999999998</v>
      </c>
    </row>
    <row r="831" spans="1:5">
      <c r="A831" s="3">
        <v>2023</v>
      </c>
      <c r="B831" s="331">
        <v>45008</v>
      </c>
      <c r="C831" s="69">
        <v>353.74900000000002</v>
      </c>
      <c r="D831" s="69">
        <v>342.9</v>
      </c>
      <c r="E831" s="69">
        <f t="shared" si="12"/>
        <v>696.649</v>
      </c>
    </row>
    <row r="832" spans="1:5">
      <c r="A832" s="3">
        <v>2023</v>
      </c>
      <c r="B832" s="331">
        <v>45009</v>
      </c>
      <c r="C832" s="69">
        <v>351.34800000000001</v>
      </c>
      <c r="D832" s="69">
        <v>337.8</v>
      </c>
      <c r="E832" s="69">
        <f t="shared" si="12"/>
        <v>689.14800000000002</v>
      </c>
    </row>
    <row r="833" spans="1:5">
      <c r="A833" s="3">
        <v>2023</v>
      </c>
      <c r="B833" s="331">
        <v>45012</v>
      </c>
      <c r="C833" s="69">
        <v>347.64800000000002</v>
      </c>
      <c r="D833" s="69">
        <v>353.3</v>
      </c>
      <c r="E833" s="69">
        <f t="shared" si="12"/>
        <v>700.94800000000009</v>
      </c>
    </row>
    <row r="834" spans="1:5">
      <c r="A834" s="3">
        <v>2023</v>
      </c>
      <c r="B834" s="331">
        <v>45013</v>
      </c>
      <c r="C834" s="69">
        <v>350.66899999999998</v>
      </c>
      <c r="D834" s="69">
        <v>357.1</v>
      </c>
      <c r="E834" s="69">
        <f t="shared" si="12"/>
        <v>707.76900000000001</v>
      </c>
    </row>
    <row r="835" spans="1:5">
      <c r="A835" s="3">
        <v>2023</v>
      </c>
      <c r="B835" s="331">
        <v>45014</v>
      </c>
      <c r="C835" s="69">
        <v>353.90199999999999</v>
      </c>
      <c r="D835" s="69">
        <v>356.70000000000005</v>
      </c>
      <c r="E835" s="69">
        <f t="shared" si="12"/>
        <v>710.60200000000009</v>
      </c>
    </row>
    <row r="836" spans="1:5">
      <c r="A836" s="3">
        <v>2023</v>
      </c>
      <c r="B836" s="331">
        <v>45015</v>
      </c>
      <c r="C836" s="69">
        <v>347.846</v>
      </c>
      <c r="D836" s="69">
        <v>355.2</v>
      </c>
      <c r="E836" s="69">
        <f t="shared" si="12"/>
        <v>703.04600000000005</v>
      </c>
    </row>
    <row r="837" spans="1:5">
      <c r="A837" s="3">
        <v>2023</v>
      </c>
      <c r="B837" s="331">
        <v>45016</v>
      </c>
      <c r="C837" s="69">
        <v>351.28199999999998</v>
      </c>
      <c r="D837" s="69">
        <v>347</v>
      </c>
      <c r="E837" s="69">
        <f t="shared" ref="E837:E900" si="13">$D837+C837</f>
        <v>698.28199999999993</v>
      </c>
    </row>
    <row r="838" spans="1:5">
      <c r="A838" s="3">
        <v>2023</v>
      </c>
      <c r="B838" s="331">
        <v>45019</v>
      </c>
      <c r="C838" s="69">
        <v>352.98200000000003</v>
      </c>
      <c r="D838" s="69">
        <v>341.5</v>
      </c>
      <c r="E838" s="69">
        <f t="shared" si="13"/>
        <v>694.48199999999997</v>
      </c>
    </row>
    <row r="839" spans="1:5">
      <c r="A839" s="3">
        <v>2023</v>
      </c>
      <c r="B839" s="331">
        <v>45020</v>
      </c>
      <c r="C839" s="69">
        <v>345.45</v>
      </c>
      <c r="D839" s="69">
        <v>334.1</v>
      </c>
      <c r="E839" s="69">
        <f t="shared" si="13"/>
        <v>679.55</v>
      </c>
    </row>
    <row r="840" spans="1:5">
      <c r="A840" s="3">
        <v>2023</v>
      </c>
      <c r="B840" s="331">
        <v>45021</v>
      </c>
      <c r="C840" s="69">
        <v>349.05700000000002</v>
      </c>
      <c r="D840" s="69">
        <v>331.3</v>
      </c>
      <c r="E840" s="69">
        <f t="shared" si="13"/>
        <v>680.35699999999997</v>
      </c>
    </row>
    <row r="841" spans="1:5">
      <c r="A841" s="3">
        <v>2023</v>
      </c>
      <c r="B841" s="331">
        <v>45022</v>
      </c>
      <c r="C841" s="69">
        <v>349.42399999999998</v>
      </c>
      <c r="D841" s="69">
        <v>330.79999999999995</v>
      </c>
      <c r="E841" s="69">
        <f t="shared" si="13"/>
        <v>680.22399999999993</v>
      </c>
    </row>
    <row r="842" spans="1:5">
      <c r="A842" s="3">
        <v>2023</v>
      </c>
      <c r="B842" s="331">
        <v>45023</v>
      </c>
      <c r="C842" s="69">
        <v>366.76100000000002</v>
      </c>
      <c r="D842" s="69">
        <v>339.5</v>
      </c>
      <c r="E842" s="69">
        <f t="shared" si="13"/>
        <v>706.26099999999997</v>
      </c>
    </row>
    <row r="843" spans="1:5">
      <c r="A843" s="3">
        <v>2023</v>
      </c>
      <c r="B843" s="331">
        <v>45026</v>
      </c>
      <c r="C843" s="69">
        <v>366</v>
      </c>
      <c r="D843" s="69">
        <v>342</v>
      </c>
      <c r="E843" s="69">
        <f t="shared" si="13"/>
        <v>708</v>
      </c>
    </row>
    <row r="844" spans="1:5">
      <c r="A844" s="3">
        <v>2023</v>
      </c>
      <c r="B844" s="331">
        <v>45027</v>
      </c>
      <c r="C844" s="69">
        <v>366</v>
      </c>
      <c r="D844" s="69">
        <v>342.8</v>
      </c>
      <c r="E844" s="69">
        <f t="shared" si="13"/>
        <v>708.8</v>
      </c>
    </row>
    <row r="845" spans="1:5">
      <c r="A845" s="3">
        <v>2023</v>
      </c>
      <c r="B845" s="331">
        <v>45028</v>
      </c>
      <c r="C845" s="69">
        <v>365</v>
      </c>
      <c r="D845" s="69">
        <v>339.29999999999995</v>
      </c>
      <c r="E845" s="69">
        <f t="shared" si="13"/>
        <v>704.3</v>
      </c>
    </row>
    <row r="846" spans="1:5">
      <c r="A846" s="3">
        <v>2023</v>
      </c>
      <c r="B846" s="331">
        <v>45029</v>
      </c>
      <c r="C846" s="69">
        <v>363</v>
      </c>
      <c r="D846" s="69">
        <v>344.8</v>
      </c>
      <c r="E846" s="69">
        <f t="shared" si="13"/>
        <v>707.8</v>
      </c>
    </row>
    <row r="847" spans="1:5">
      <c r="A847" s="3">
        <v>2023</v>
      </c>
      <c r="B847" s="331">
        <v>45030</v>
      </c>
      <c r="C847" s="69">
        <v>356</v>
      </c>
      <c r="D847" s="69">
        <v>351.6</v>
      </c>
      <c r="E847" s="69">
        <f t="shared" si="13"/>
        <v>707.6</v>
      </c>
    </row>
    <row r="848" spans="1:5">
      <c r="A848" s="3">
        <v>2023</v>
      </c>
      <c r="B848" s="331">
        <v>45033</v>
      </c>
      <c r="C848" s="69">
        <v>352</v>
      </c>
      <c r="D848" s="69">
        <v>360.2</v>
      </c>
      <c r="E848" s="69">
        <f t="shared" si="13"/>
        <v>712.2</v>
      </c>
    </row>
    <row r="849" spans="1:5">
      <c r="A849" s="3">
        <v>2023</v>
      </c>
      <c r="B849" s="331">
        <v>45034</v>
      </c>
      <c r="C849" s="69">
        <v>354</v>
      </c>
      <c r="D849" s="69">
        <v>357.8</v>
      </c>
      <c r="E849" s="69">
        <f t="shared" si="13"/>
        <v>711.8</v>
      </c>
    </row>
    <row r="850" spans="1:5">
      <c r="A850" s="3">
        <v>2023</v>
      </c>
      <c r="B850" s="331">
        <v>45035</v>
      </c>
      <c r="C850" s="69">
        <v>358</v>
      </c>
      <c r="D850" s="69">
        <v>359.3</v>
      </c>
      <c r="E850" s="69">
        <f t="shared" si="13"/>
        <v>717.3</v>
      </c>
    </row>
    <row r="851" spans="1:5">
      <c r="A851" s="3">
        <v>2023</v>
      </c>
      <c r="B851" s="331">
        <v>45036</v>
      </c>
      <c r="C851" s="69">
        <v>365</v>
      </c>
      <c r="D851" s="69">
        <v>353.5</v>
      </c>
      <c r="E851" s="69">
        <f t="shared" si="13"/>
        <v>718.5</v>
      </c>
    </row>
    <row r="852" spans="1:5">
      <c r="A852" s="3">
        <v>2023</v>
      </c>
      <c r="B852" s="331">
        <v>45037</v>
      </c>
      <c r="C852" s="69">
        <v>361</v>
      </c>
      <c r="D852" s="69">
        <v>357.4</v>
      </c>
      <c r="E852" s="69">
        <f t="shared" si="13"/>
        <v>718.4</v>
      </c>
    </row>
    <row r="853" spans="1:5">
      <c r="A853" s="3">
        <v>2023</v>
      </c>
      <c r="B853" s="331">
        <v>45040</v>
      </c>
      <c r="C853" s="69">
        <v>367</v>
      </c>
      <c r="D853" s="69">
        <v>349.3</v>
      </c>
      <c r="E853" s="69">
        <f t="shared" si="13"/>
        <v>716.3</v>
      </c>
    </row>
    <row r="854" spans="1:5">
      <c r="A854" s="3">
        <v>2023</v>
      </c>
      <c r="B854" s="331">
        <v>45041</v>
      </c>
      <c r="C854" s="69">
        <v>370</v>
      </c>
      <c r="D854" s="69">
        <v>340.2</v>
      </c>
      <c r="E854" s="69">
        <f t="shared" si="13"/>
        <v>710.2</v>
      </c>
    </row>
    <row r="855" spans="1:5">
      <c r="A855" s="3">
        <v>2023</v>
      </c>
      <c r="B855" s="331">
        <v>45042</v>
      </c>
      <c r="C855" s="69">
        <v>366</v>
      </c>
      <c r="D855" s="69">
        <v>345</v>
      </c>
      <c r="E855" s="69">
        <f t="shared" si="13"/>
        <v>711</v>
      </c>
    </row>
    <row r="856" spans="1:5">
      <c r="A856" s="3">
        <v>2023</v>
      </c>
      <c r="B856" s="331">
        <v>45043</v>
      </c>
      <c r="C856" s="69">
        <v>358</v>
      </c>
      <c r="D856" s="69">
        <v>352.3</v>
      </c>
      <c r="E856" s="69">
        <f t="shared" si="13"/>
        <v>710.3</v>
      </c>
    </row>
    <row r="857" spans="1:5">
      <c r="A857" s="3">
        <v>2023</v>
      </c>
      <c r="B857" s="331">
        <v>45044</v>
      </c>
      <c r="C857" s="69">
        <v>360</v>
      </c>
      <c r="D857" s="69">
        <v>342.5</v>
      </c>
      <c r="E857" s="69">
        <f t="shared" si="13"/>
        <v>702.5</v>
      </c>
    </row>
    <row r="858" spans="1:5">
      <c r="A858" s="3">
        <v>2023</v>
      </c>
      <c r="B858" s="331">
        <v>45047</v>
      </c>
      <c r="C858" s="69">
        <v>349</v>
      </c>
      <c r="D858" s="69">
        <v>357</v>
      </c>
      <c r="E858" s="69">
        <f t="shared" si="13"/>
        <v>706</v>
      </c>
    </row>
    <row r="859" spans="1:5">
      <c r="A859" s="3">
        <v>2023</v>
      </c>
      <c r="B859" s="331">
        <v>45048</v>
      </c>
      <c r="C859" s="69">
        <v>364</v>
      </c>
      <c r="D859" s="69">
        <v>342.7</v>
      </c>
      <c r="E859" s="69">
        <f t="shared" si="13"/>
        <v>706.7</v>
      </c>
    </row>
    <row r="860" spans="1:5">
      <c r="A860" s="3">
        <v>2023</v>
      </c>
      <c r="B860" s="331">
        <v>45049</v>
      </c>
      <c r="C860" s="69">
        <v>364</v>
      </c>
      <c r="D860" s="69">
        <v>334</v>
      </c>
      <c r="E860" s="69">
        <f t="shared" si="13"/>
        <v>698</v>
      </c>
    </row>
    <row r="861" spans="1:5">
      <c r="A861" s="3">
        <v>2023</v>
      </c>
      <c r="B861" s="331">
        <v>45050</v>
      </c>
      <c r="C861" s="69">
        <v>364</v>
      </c>
      <c r="D861" s="69">
        <v>338.09999999999997</v>
      </c>
      <c r="E861" s="69">
        <f t="shared" si="13"/>
        <v>702.09999999999991</v>
      </c>
    </row>
    <row r="862" spans="1:5">
      <c r="A862" s="3">
        <v>2023</v>
      </c>
      <c r="B862" s="331">
        <v>45051</v>
      </c>
      <c r="C862" s="69">
        <v>360</v>
      </c>
      <c r="D862" s="69">
        <v>344</v>
      </c>
      <c r="E862" s="69">
        <f t="shared" si="13"/>
        <v>704</v>
      </c>
    </row>
    <row r="863" spans="1:5">
      <c r="A863" s="3">
        <v>2023</v>
      </c>
      <c r="B863" s="331">
        <v>45054</v>
      </c>
      <c r="C863" s="69">
        <v>356</v>
      </c>
      <c r="D863" s="69">
        <v>351</v>
      </c>
      <c r="E863" s="69">
        <f t="shared" si="13"/>
        <v>707</v>
      </c>
    </row>
    <row r="864" spans="1:5">
      <c r="A864" s="3">
        <v>2023</v>
      </c>
      <c r="B864" s="331">
        <v>45055</v>
      </c>
      <c r="C864" s="69">
        <v>353</v>
      </c>
      <c r="D864" s="69">
        <v>352.09999999999997</v>
      </c>
      <c r="E864" s="69">
        <f t="shared" si="13"/>
        <v>705.09999999999991</v>
      </c>
    </row>
    <row r="865" spans="1:5">
      <c r="A865" s="3">
        <v>2023</v>
      </c>
      <c r="B865" s="331">
        <v>45056</v>
      </c>
      <c r="C865" s="69">
        <v>360</v>
      </c>
      <c r="D865" s="69">
        <v>344.4</v>
      </c>
      <c r="E865" s="69">
        <f t="shared" si="13"/>
        <v>704.4</v>
      </c>
    </row>
    <row r="866" spans="1:5">
      <c r="A866" s="3">
        <v>2023</v>
      </c>
      <c r="B866" s="331">
        <v>45057</v>
      </c>
      <c r="C866" s="69">
        <v>363</v>
      </c>
      <c r="D866" s="69">
        <v>338.7</v>
      </c>
      <c r="E866" s="69">
        <f t="shared" si="13"/>
        <v>701.7</v>
      </c>
    </row>
    <row r="867" spans="1:5">
      <c r="A867" s="3">
        <v>2023</v>
      </c>
      <c r="B867" s="331">
        <v>45058</v>
      </c>
      <c r="C867" s="69">
        <v>361</v>
      </c>
      <c r="D867" s="69">
        <v>346.6</v>
      </c>
      <c r="E867" s="69">
        <f t="shared" si="13"/>
        <v>707.6</v>
      </c>
    </row>
    <row r="868" spans="1:5">
      <c r="A868" s="3">
        <v>2023</v>
      </c>
      <c r="B868" s="331">
        <v>45061</v>
      </c>
      <c r="C868" s="69">
        <v>364</v>
      </c>
      <c r="D868" s="69">
        <v>350.5</v>
      </c>
      <c r="E868" s="69">
        <f t="shared" si="13"/>
        <v>714.5</v>
      </c>
    </row>
    <row r="869" spans="1:5">
      <c r="A869" s="3">
        <v>2023</v>
      </c>
      <c r="B869" s="331">
        <v>45062</v>
      </c>
      <c r="C869" s="69">
        <v>361</v>
      </c>
      <c r="D869" s="69">
        <v>353.79999999999995</v>
      </c>
      <c r="E869" s="69">
        <f t="shared" si="13"/>
        <v>714.8</v>
      </c>
    </row>
    <row r="870" spans="1:5">
      <c r="A870" s="3">
        <v>2023</v>
      </c>
      <c r="B870" s="331">
        <v>45063</v>
      </c>
      <c r="C870" s="69">
        <v>361</v>
      </c>
      <c r="D870" s="69">
        <v>356.70000000000005</v>
      </c>
      <c r="E870" s="69">
        <f t="shared" si="13"/>
        <v>717.7</v>
      </c>
    </row>
    <row r="871" spans="1:5">
      <c r="A871" s="3">
        <v>2023</v>
      </c>
      <c r="B871" s="331">
        <v>45064</v>
      </c>
      <c r="C871" s="69">
        <v>357</v>
      </c>
      <c r="D871" s="69">
        <v>364.9</v>
      </c>
      <c r="E871" s="69">
        <f t="shared" si="13"/>
        <v>721.9</v>
      </c>
    </row>
    <row r="872" spans="1:5">
      <c r="A872" s="3">
        <v>2023</v>
      </c>
      <c r="B872" s="331">
        <v>45065</v>
      </c>
      <c r="C872" s="69">
        <v>356</v>
      </c>
      <c r="D872" s="69">
        <v>367.5</v>
      </c>
      <c r="E872" s="69">
        <f t="shared" si="13"/>
        <v>723.5</v>
      </c>
    </row>
    <row r="873" spans="1:5">
      <c r="A873" s="3">
        <v>2023</v>
      </c>
      <c r="B873" s="331">
        <v>45068</v>
      </c>
      <c r="C873" s="69">
        <v>356</v>
      </c>
      <c r="D873" s="69">
        <v>371.8</v>
      </c>
      <c r="E873" s="69">
        <f t="shared" si="13"/>
        <v>727.8</v>
      </c>
    </row>
    <row r="874" spans="1:5">
      <c r="A874" s="3">
        <v>2023</v>
      </c>
      <c r="B874" s="331">
        <v>45069</v>
      </c>
      <c r="C874" s="69">
        <v>358</v>
      </c>
      <c r="D874" s="69">
        <v>369.5</v>
      </c>
      <c r="E874" s="69">
        <f t="shared" si="13"/>
        <v>727.5</v>
      </c>
    </row>
    <row r="875" spans="1:5">
      <c r="A875" s="3">
        <v>2023</v>
      </c>
      <c r="B875" s="331">
        <v>45070</v>
      </c>
      <c r="C875" s="69">
        <v>355</v>
      </c>
      <c r="D875" s="69">
        <v>374.5</v>
      </c>
      <c r="E875" s="69">
        <f t="shared" si="13"/>
        <v>729.5</v>
      </c>
    </row>
    <row r="876" spans="1:5">
      <c r="A876" s="3">
        <v>2023</v>
      </c>
      <c r="B876" s="331">
        <v>45071</v>
      </c>
      <c r="C876" s="69">
        <v>350</v>
      </c>
      <c r="D876" s="69">
        <v>382</v>
      </c>
      <c r="E876" s="69">
        <f t="shared" si="13"/>
        <v>732</v>
      </c>
    </row>
    <row r="877" spans="1:5">
      <c r="A877" s="3">
        <v>2023</v>
      </c>
      <c r="B877" s="331">
        <v>45072</v>
      </c>
      <c r="C877" s="69">
        <v>354</v>
      </c>
      <c r="D877" s="69">
        <v>380</v>
      </c>
      <c r="E877" s="69">
        <f t="shared" si="13"/>
        <v>734</v>
      </c>
    </row>
    <row r="878" spans="1:5">
      <c r="A878" s="3">
        <v>2023</v>
      </c>
      <c r="B878" s="331">
        <v>45076</v>
      </c>
      <c r="C878" s="69">
        <v>357</v>
      </c>
      <c r="D878" s="69">
        <v>368.8</v>
      </c>
      <c r="E878" s="69">
        <f t="shared" si="13"/>
        <v>725.8</v>
      </c>
    </row>
    <row r="879" spans="1:5">
      <c r="A879" s="3">
        <v>2023</v>
      </c>
      <c r="B879" s="331">
        <v>45077</v>
      </c>
      <c r="C879" s="69">
        <v>366</v>
      </c>
      <c r="D879" s="69">
        <v>364.59999999999997</v>
      </c>
      <c r="E879" s="69">
        <f t="shared" si="13"/>
        <v>730.59999999999991</v>
      </c>
    </row>
    <row r="880" spans="1:5">
      <c r="A880" s="3">
        <v>2023</v>
      </c>
      <c r="B880" s="331">
        <v>45078</v>
      </c>
      <c r="C880" s="69">
        <v>370</v>
      </c>
      <c r="D880" s="69">
        <v>359.8</v>
      </c>
      <c r="E880" s="69">
        <f t="shared" si="13"/>
        <v>729.8</v>
      </c>
    </row>
    <row r="881" spans="1:5">
      <c r="A881" s="3">
        <v>2023</v>
      </c>
      <c r="B881" s="331">
        <v>45079</v>
      </c>
      <c r="C881" s="69">
        <v>356</v>
      </c>
      <c r="D881" s="69">
        <v>369.5</v>
      </c>
      <c r="E881" s="69">
        <f t="shared" si="13"/>
        <v>725.5</v>
      </c>
    </row>
    <row r="882" spans="1:5">
      <c r="A882" s="3">
        <v>2023</v>
      </c>
      <c r="B882" s="331">
        <v>45082</v>
      </c>
      <c r="C882" s="69">
        <v>355</v>
      </c>
      <c r="D882" s="69">
        <v>368.5</v>
      </c>
      <c r="E882" s="69">
        <f t="shared" si="13"/>
        <v>723.5</v>
      </c>
    </row>
    <row r="883" spans="1:5">
      <c r="A883" s="3">
        <v>2023</v>
      </c>
      <c r="B883" s="331">
        <v>45083</v>
      </c>
      <c r="C883" s="69">
        <v>346</v>
      </c>
      <c r="D883" s="69">
        <v>366.2</v>
      </c>
      <c r="E883" s="69">
        <f t="shared" si="13"/>
        <v>712.2</v>
      </c>
    </row>
    <row r="884" spans="1:5">
      <c r="A884" s="3">
        <v>2023</v>
      </c>
      <c r="B884" s="331">
        <v>45084</v>
      </c>
      <c r="C884" s="69">
        <v>334</v>
      </c>
      <c r="D884" s="69">
        <v>379.8</v>
      </c>
      <c r="E884" s="69">
        <f t="shared" si="13"/>
        <v>713.8</v>
      </c>
    </row>
    <row r="885" spans="1:5">
      <c r="A885" s="3">
        <v>2023</v>
      </c>
      <c r="B885" s="331">
        <v>45085</v>
      </c>
      <c r="C885" s="69">
        <v>332</v>
      </c>
      <c r="D885" s="69">
        <v>372</v>
      </c>
      <c r="E885" s="69">
        <f t="shared" si="13"/>
        <v>704</v>
      </c>
    </row>
    <row r="886" spans="1:5">
      <c r="A886" s="3">
        <v>2023</v>
      </c>
      <c r="B886" s="331">
        <v>45086</v>
      </c>
      <c r="C886" s="69">
        <v>330</v>
      </c>
      <c r="D886" s="69">
        <v>374.3</v>
      </c>
      <c r="E886" s="69">
        <f t="shared" si="13"/>
        <v>704.3</v>
      </c>
    </row>
    <row r="887" spans="1:5">
      <c r="A887" s="3">
        <v>2023</v>
      </c>
      <c r="B887" s="331">
        <v>45089</v>
      </c>
      <c r="C887" s="69">
        <v>331</v>
      </c>
      <c r="D887" s="69">
        <v>373.9</v>
      </c>
      <c r="E887" s="69">
        <f t="shared" si="13"/>
        <v>704.9</v>
      </c>
    </row>
    <row r="888" spans="1:5">
      <c r="A888" s="3">
        <v>2023</v>
      </c>
      <c r="B888" s="331">
        <v>45090</v>
      </c>
      <c r="C888" s="69">
        <v>325</v>
      </c>
      <c r="D888" s="69">
        <v>381.59999999999997</v>
      </c>
      <c r="E888" s="69">
        <f t="shared" si="13"/>
        <v>706.59999999999991</v>
      </c>
    </row>
    <row r="889" spans="1:5">
      <c r="A889" s="3">
        <v>2023</v>
      </c>
      <c r="B889" s="331">
        <v>45091</v>
      </c>
      <c r="C889" s="69">
        <v>327</v>
      </c>
      <c r="D889" s="69">
        <v>378.90000000000003</v>
      </c>
      <c r="E889" s="69">
        <f t="shared" si="13"/>
        <v>705.90000000000009</v>
      </c>
    </row>
    <row r="890" spans="1:5">
      <c r="A890" s="3">
        <v>2023</v>
      </c>
      <c r="B890" s="331">
        <v>45092</v>
      </c>
      <c r="C890" s="69">
        <v>332</v>
      </c>
      <c r="D890" s="69">
        <v>371.9</v>
      </c>
      <c r="E890" s="69">
        <f t="shared" si="13"/>
        <v>703.9</v>
      </c>
    </row>
    <row r="891" spans="1:5">
      <c r="A891" s="3">
        <v>2023</v>
      </c>
      <c r="B891" s="331">
        <v>45093</v>
      </c>
      <c r="C891" s="69">
        <v>328</v>
      </c>
      <c r="D891" s="69">
        <v>376.6</v>
      </c>
      <c r="E891" s="69">
        <f t="shared" si="13"/>
        <v>704.6</v>
      </c>
    </row>
    <row r="892" spans="1:5">
      <c r="A892" s="3">
        <v>2023</v>
      </c>
      <c r="B892" s="331">
        <v>45097</v>
      </c>
      <c r="C892" s="69">
        <v>333</v>
      </c>
      <c r="D892" s="69">
        <v>372.40000000000003</v>
      </c>
      <c r="E892" s="69">
        <f t="shared" si="13"/>
        <v>705.40000000000009</v>
      </c>
    </row>
    <row r="893" spans="1:5">
      <c r="A893" s="3">
        <v>2023</v>
      </c>
      <c r="B893" s="331">
        <v>45098</v>
      </c>
      <c r="C893" s="69">
        <v>333</v>
      </c>
      <c r="D893" s="69">
        <v>372.2</v>
      </c>
      <c r="E893" s="69">
        <f t="shared" si="13"/>
        <v>705.2</v>
      </c>
    </row>
    <row r="894" spans="1:5">
      <c r="A894" s="3">
        <v>2023</v>
      </c>
      <c r="B894" s="331">
        <v>45099</v>
      </c>
      <c r="C894" s="69">
        <v>328</v>
      </c>
      <c r="D894" s="69">
        <v>379.7</v>
      </c>
      <c r="E894" s="69">
        <f t="shared" si="13"/>
        <v>707.7</v>
      </c>
    </row>
    <row r="895" spans="1:5">
      <c r="A895" s="3">
        <v>2023</v>
      </c>
      <c r="B895" s="331">
        <v>45100</v>
      </c>
      <c r="C895" s="69">
        <v>332</v>
      </c>
      <c r="D895" s="69">
        <v>373.6</v>
      </c>
      <c r="E895" s="69">
        <f t="shared" si="13"/>
        <v>705.6</v>
      </c>
    </row>
    <row r="896" spans="1:5">
      <c r="A896" s="3">
        <v>2023</v>
      </c>
      <c r="B896" s="331">
        <v>45103</v>
      </c>
      <c r="C896" s="69">
        <v>333</v>
      </c>
      <c r="D896" s="69">
        <v>372.3</v>
      </c>
      <c r="E896" s="69">
        <f t="shared" si="13"/>
        <v>705.3</v>
      </c>
    </row>
    <row r="897" spans="1:5">
      <c r="A897" s="3">
        <v>2023</v>
      </c>
      <c r="B897" s="331">
        <v>45104</v>
      </c>
      <c r="C897" s="69">
        <v>331</v>
      </c>
      <c r="D897" s="69">
        <v>376.7</v>
      </c>
      <c r="E897" s="69">
        <f t="shared" si="13"/>
        <v>707.7</v>
      </c>
    </row>
    <row r="898" spans="1:5">
      <c r="A898" s="3">
        <v>2023</v>
      </c>
      <c r="B898" s="331">
        <v>45105</v>
      </c>
      <c r="C898" s="69">
        <v>338</v>
      </c>
      <c r="D898" s="69">
        <v>371</v>
      </c>
      <c r="E898" s="69">
        <f t="shared" si="13"/>
        <v>709</v>
      </c>
    </row>
    <row r="899" spans="1:5">
      <c r="A899" s="3">
        <v>2023</v>
      </c>
      <c r="B899" s="331">
        <v>45106</v>
      </c>
      <c r="C899" s="69">
        <v>333</v>
      </c>
      <c r="D899" s="69">
        <v>384.1</v>
      </c>
      <c r="E899" s="69">
        <f t="shared" si="13"/>
        <v>717.1</v>
      </c>
    </row>
    <row r="900" spans="1:5">
      <c r="A900" s="3">
        <v>2023</v>
      </c>
      <c r="B900" s="331">
        <v>45107</v>
      </c>
      <c r="C900" s="69">
        <v>330</v>
      </c>
      <c r="D900" s="69">
        <v>384</v>
      </c>
      <c r="E900" s="69">
        <f t="shared" si="13"/>
        <v>714</v>
      </c>
    </row>
    <row r="901" spans="1:5">
      <c r="A901" s="3">
        <v>2023</v>
      </c>
      <c r="B901" s="331">
        <v>45110</v>
      </c>
      <c r="C901" s="69">
        <v>325</v>
      </c>
      <c r="D901" s="69">
        <v>385.70000000000005</v>
      </c>
      <c r="E901" s="69">
        <f t="shared" ref="E901:E964" si="14">$D901+C901</f>
        <v>710.7</v>
      </c>
    </row>
    <row r="902" spans="1:5">
      <c r="A902" s="3">
        <v>2023</v>
      </c>
      <c r="B902" s="331">
        <v>45112</v>
      </c>
      <c r="C902" s="69">
        <v>320</v>
      </c>
      <c r="D902" s="69">
        <v>393.40000000000003</v>
      </c>
      <c r="E902" s="69">
        <f t="shared" si="14"/>
        <v>713.40000000000009</v>
      </c>
    </row>
    <row r="903" spans="1:5">
      <c r="A903" s="3">
        <v>2023</v>
      </c>
      <c r="B903" s="331">
        <v>45113</v>
      </c>
      <c r="C903" s="69">
        <v>320</v>
      </c>
      <c r="D903" s="69">
        <v>403.2</v>
      </c>
      <c r="E903" s="69">
        <f t="shared" si="14"/>
        <v>723.2</v>
      </c>
    </row>
    <row r="904" spans="1:5">
      <c r="A904" s="3">
        <v>2023</v>
      </c>
      <c r="B904" s="331">
        <v>45114</v>
      </c>
      <c r="C904" s="69">
        <v>316</v>
      </c>
      <c r="D904" s="69">
        <v>406.79999999999995</v>
      </c>
      <c r="E904" s="69">
        <f t="shared" si="14"/>
        <v>722.8</v>
      </c>
    </row>
    <row r="905" spans="1:5">
      <c r="A905" s="3">
        <v>2023</v>
      </c>
      <c r="B905" s="331">
        <v>45117</v>
      </c>
      <c r="C905" s="69">
        <v>316</v>
      </c>
      <c r="D905" s="69">
        <v>399.7</v>
      </c>
      <c r="E905" s="69">
        <f t="shared" si="14"/>
        <v>715.7</v>
      </c>
    </row>
    <row r="906" spans="1:5">
      <c r="A906" s="3">
        <v>2023</v>
      </c>
      <c r="B906" s="331">
        <v>45118</v>
      </c>
      <c r="C906" s="69">
        <v>310</v>
      </c>
      <c r="D906" s="69">
        <v>397.2</v>
      </c>
      <c r="E906" s="69">
        <f t="shared" si="14"/>
        <v>707.2</v>
      </c>
    </row>
    <row r="907" spans="1:5">
      <c r="A907" s="3">
        <v>2023</v>
      </c>
      <c r="B907" s="331">
        <v>45119</v>
      </c>
      <c r="C907" s="69">
        <v>312</v>
      </c>
      <c r="D907" s="69">
        <v>386</v>
      </c>
      <c r="E907" s="69">
        <f t="shared" si="14"/>
        <v>698</v>
      </c>
    </row>
    <row r="908" spans="1:5">
      <c r="A908" s="3">
        <v>2023</v>
      </c>
      <c r="B908" s="331">
        <v>45120</v>
      </c>
      <c r="C908" s="69">
        <v>309</v>
      </c>
      <c r="D908" s="69">
        <v>376.6</v>
      </c>
      <c r="E908" s="69">
        <f t="shared" si="14"/>
        <v>685.6</v>
      </c>
    </row>
    <row r="909" spans="1:5">
      <c r="A909" s="3">
        <v>2023</v>
      </c>
      <c r="B909" s="331">
        <v>45121</v>
      </c>
      <c r="C909" s="69">
        <v>303</v>
      </c>
      <c r="D909" s="69">
        <v>383.40000000000003</v>
      </c>
      <c r="E909" s="69">
        <f t="shared" si="14"/>
        <v>686.40000000000009</v>
      </c>
    </row>
    <row r="910" spans="1:5">
      <c r="A910" s="3">
        <v>2023</v>
      </c>
      <c r="B910" s="331">
        <v>45124</v>
      </c>
      <c r="C910" s="69">
        <v>306</v>
      </c>
      <c r="D910" s="69">
        <v>381</v>
      </c>
      <c r="E910" s="69">
        <f t="shared" si="14"/>
        <v>687</v>
      </c>
    </row>
    <row r="911" spans="1:5">
      <c r="A911" s="3">
        <v>2023</v>
      </c>
      <c r="B911" s="331">
        <v>45125</v>
      </c>
      <c r="C911" s="69">
        <v>305</v>
      </c>
      <c r="D911" s="69">
        <v>378.79999999999995</v>
      </c>
      <c r="E911" s="69">
        <f t="shared" si="14"/>
        <v>683.8</v>
      </c>
    </row>
    <row r="912" spans="1:5">
      <c r="A912" s="3">
        <v>2023</v>
      </c>
      <c r="B912" s="331">
        <v>45126</v>
      </c>
      <c r="C912" s="69">
        <v>309</v>
      </c>
      <c r="D912" s="69">
        <v>375</v>
      </c>
      <c r="E912" s="69">
        <f t="shared" si="14"/>
        <v>684</v>
      </c>
    </row>
    <row r="913" spans="1:5">
      <c r="A913" s="3">
        <v>2023</v>
      </c>
      <c r="B913" s="331">
        <v>45127</v>
      </c>
      <c r="C913" s="69">
        <v>307</v>
      </c>
      <c r="D913" s="69">
        <v>385.3</v>
      </c>
      <c r="E913" s="69">
        <f t="shared" si="14"/>
        <v>692.3</v>
      </c>
    </row>
    <row r="914" spans="1:5">
      <c r="A914" s="3">
        <v>2023</v>
      </c>
      <c r="B914" s="331">
        <v>45128</v>
      </c>
      <c r="C914" s="69">
        <v>305</v>
      </c>
      <c r="D914" s="69">
        <v>383.9</v>
      </c>
      <c r="E914" s="69">
        <f t="shared" si="14"/>
        <v>688.9</v>
      </c>
    </row>
    <row r="915" spans="1:5">
      <c r="A915" s="3">
        <v>2023</v>
      </c>
      <c r="B915" s="331">
        <v>45131</v>
      </c>
      <c r="C915" s="69">
        <v>301</v>
      </c>
      <c r="D915" s="69">
        <v>387.40000000000003</v>
      </c>
      <c r="E915" s="69">
        <f t="shared" si="14"/>
        <v>688.40000000000009</v>
      </c>
    </row>
    <row r="916" spans="1:5">
      <c r="A916" s="3">
        <v>2023</v>
      </c>
      <c r="B916" s="331">
        <v>45132</v>
      </c>
      <c r="C916" s="69">
        <v>301</v>
      </c>
      <c r="D916" s="69">
        <v>388.7</v>
      </c>
      <c r="E916" s="69">
        <f t="shared" si="14"/>
        <v>689.7</v>
      </c>
    </row>
    <row r="917" spans="1:5">
      <c r="A917" s="3">
        <v>2023</v>
      </c>
      <c r="B917" s="331">
        <v>45133</v>
      </c>
      <c r="C917" s="69">
        <v>304</v>
      </c>
      <c r="D917" s="69">
        <v>387</v>
      </c>
      <c r="E917" s="69">
        <f t="shared" si="14"/>
        <v>691</v>
      </c>
    </row>
    <row r="918" spans="1:5">
      <c r="A918" s="3">
        <v>2023</v>
      </c>
      <c r="B918" s="331">
        <v>45134</v>
      </c>
      <c r="C918" s="69">
        <v>296</v>
      </c>
      <c r="D918" s="69">
        <v>400.2</v>
      </c>
      <c r="E918" s="69">
        <f t="shared" si="14"/>
        <v>696.2</v>
      </c>
    </row>
    <row r="919" spans="1:5">
      <c r="A919" s="3">
        <v>2023</v>
      </c>
      <c r="B919" s="331">
        <v>45135</v>
      </c>
      <c r="C919" s="69">
        <v>299</v>
      </c>
      <c r="D919" s="69">
        <v>395.3</v>
      </c>
      <c r="E919" s="69">
        <f t="shared" si="14"/>
        <v>694.3</v>
      </c>
    </row>
    <row r="920" spans="1:5">
      <c r="A920" s="3">
        <v>2023</v>
      </c>
      <c r="B920" s="331">
        <v>45138</v>
      </c>
      <c r="C920" s="69">
        <v>297</v>
      </c>
      <c r="D920" s="69">
        <v>396.20000000000005</v>
      </c>
      <c r="E920" s="69">
        <f t="shared" si="14"/>
        <v>693.2</v>
      </c>
    </row>
    <row r="921" spans="1:5">
      <c r="A921" s="3">
        <v>2023</v>
      </c>
      <c r="B921" s="331">
        <v>45139</v>
      </c>
      <c r="C921" s="69">
        <v>294</v>
      </c>
      <c r="D921" s="69">
        <v>402.59999999999997</v>
      </c>
      <c r="E921" s="69">
        <f t="shared" si="14"/>
        <v>696.59999999999991</v>
      </c>
    </row>
    <row r="922" spans="1:5">
      <c r="A922" s="3">
        <v>2023</v>
      </c>
      <c r="B922" s="331">
        <v>45140</v>
      </c>
      <c r="C922" s="69">
        <v>298</v>
      </c>
      <c r="D922" s="69">
        <v>408.2</v>
      </c>
      <c r="E922" s="69">
        <f t="shared" si="14"/>
        <v>706.2</v>
      </c>
    </row>
    <row r="923" spans="1:5">
      <c r="A923" s="3">
        <v>2023</v>
      </c>
      <c r="B923" s="331">
        <v>45141</v>
      </c>
      <c r="C923" s="69">
        <v>297</v>
      </c>
      <c r="D923" s="69">
        <v>417.8</v>
      </c>
      <c r="E923" s="69">
        <f t="shared" si="14"/>
        <v>714.8</v>
      </c>
    </row>
    <row r="924" spans="1:5">
      <c r="A924" s="3">
        <v>2023</v>
      </c>
      <c r="B924" s="331">
        <v>45142</v>
      </c>
      <c r="C924" s="69">
        <v>301</v>
      </c>
      <c r="D924" s="69">
        <v>403.7</v>
      </c>
      <c r="E924" s="69">
        <f t="shared" si="14"/>
        <v>704.7</v>
      </c>
    </row>
    <row r="925" spans="1:5">
      <c r="A925" s="3">
        <v>2023</v>
      </c>
      <c r="B925" s="331">
        <v>45145</v>
      </c>
      <c r="C925" s="69">
        <v>298</v>
      </c>
      <c r="D925" s="69">
        <v>409.3</v>
      </c>
      <c r="E925" s="69">
        <f t="shared" si="14"/>
        <v>707.3</v>
      </c>
    </row>
    <row r="926" spans="1:5">
      <c r="A926" s="3">
        <v>2023</v>
      </c>
      <c r="B926" s="331">
        <v>45146</v>
      </c>
      <c r="C926" s="69">
        <v>304</v>
      </c>
      <c r="D926" s="69">
        <v>402.59999999999997</v>
      </c>
      <c r="E926" s="69">
        <f t="shared" si="14"/>
        <v>706.59999999999991</v>
      </c>
    </row>
    <row r="927" spans="1:5">
      <c r="A927" s="3">
        <v>2023</v>
      </c>
      <c r="B927" s="331">
        <v>45147</v>
      </c>
      <c r="C927" s="69">
        <v>306</v>
      </c>
      <c r="D927" s="69">
        <v>401.3</v>
      </c>
      <c r="E927" s="69">
        <f t="shared" si="14"/>
        <v>707.3</v>
      </c>
    </row>
    <row r="928" spans="1:5">
      <c r="A928" s="3">
        <v>2023</v>
      </c>
      <c r="B928" s="331">
        <v>45148</v>
      </c>
      <c r="C928" s="69">
        <v>297</v>
      </c>
      <c r="D928" s="69">
        <v>410.79999999999995</v>
      </c>
      <c r="E928" s="69">
        <f t="shared" si="14"/>
        <v>707.8</v>
      </c>
    </row>
    <row r="929" spans="1:5">
      <c r="A929" s="3">
        <v>2023</v>
      </c>
      <c r="B929" s="331">
        <v>45149</v>
      </c>
      <c r="C929" s="69">
        <v>294</v>
      </c>
      <c r="D929" s="69">
        <v>415.5</v>
      </c>
      <c r="E929" s="69">
        <f t="shared" si="14"/>
        <v>709.5</v>
      </c>
    </row>
    <row r="930" spans="1:5">
      <c r="A930" s="3">
        <v>2023</v>
      </c>
      <c r="B930" s="331">
        <v>45152</v>
      </c>
      <c r="C930" s="69">
        <v>293</v>
      </c>
      <c r="D930" s="69">
        <v>419.29999999999995</v>
      </c>
      <c r="E930" s="69">
        <f t="shared" si="14"/>
        <v>712.3</v>
      </c>
    </row>
    <row r="931" spans="1:5">
      <c r="A931" s="3">
        <v>2023</v>
      </c>
      <c r="B931" s="331">
        <v>45153</v>
      </c>
      <c r="C931" s="69">
        <v>301</v>
      </c>
      <c r="D931" s="69">
        <v>421.5</v>
      </c>
      <c r="E931" s="69">
        <f t="shared" si="14"/>
        <v>722.5</v>
      </c>
    </row>
    <row r="932" spans="1:5">
      <c r="A932" s="3">
        <v>2023</v>
      </c>
      <c r="B932" s="331">
        <v>45154</v>
      </c>
      <c r="C932" s="69">
        <v>302</v>
      </c>
      <c r="D932" s="69">
        <v>425.2</v>
      </c>
      <c r="E932" s="69">
        <f t="shared" si="14"/>
        <v>727.2</v>
      </c>
    </row>
    <row r="933" spans="1:5">
      <c r="A933" s="3">
        <v>2023</v>
      </c>
      <c r="B933" s="331">
        <v>45155</v>
      </c>
      <c r="C933" s="69">
        <v>307</v>
      </c>
      <c r="D933" s="69">
        <v>427.79999999999995</v>
      </c>
      <c r="E933" s="69">
        <f t="shared" si="14"/>
        <v>734.8</v>
      </c>
    </row>
    <row r="934" spans="1:5">
      <c r="A934" s="3">
        <v>2023</v>
      </c>
      <c r="B934" s="331">
        <v>45156</v>
      </c>
      <c r="C934" s="69">
        <v>309</v>
      </c>
      <c r="D934" s="69">
        <v>425.6</v>
      </c>
      <c r="E934" s="69">
        <f t="shared" si="14"/>
        <v>734.6</v>
      </c>
    </row>
    <row r="935" spans="1:5">
      <c r="A935" s="3">
        <v>2023</v>
      </c>
      <c r="B935" s="331">
        <v>45159</v>
      </c>
      <c r="C935" s="69">
        <v>306</v>
      </c>
      <c r="D935" s="69">
        <v>434.1</v>
      </c>
      <c r="E935" s="69">
        <f t="shared" si="14"/>
        <v>740.1</v>
      </c>
    </row>
    <row r="936" spans="1:5">
      <c r="A936" s="3">
        <v>2023</v>
      </c>
      <c r="B936" s="331">
        <v>45160</v>
      </c>
      <c r="C936" s="69">
        <v>307</v>
      </c>
      <c r="D936" s="69">
        <v>432.7</v>
      </c>
      <c r="E936" s="69">
        <f t="shared" si="14"/>
        <v>739.7</v>
      </c>
    </row>
    <row r="937" spans="1:5">
      <c r="A937" s="3">
        <v>2023</v>
      </c>
      <c r="B937" s="331">
        <v>45161</v>
      </c>
      <c r="C937" s="69">
        <v>311</v>
      </c>
      <c r="D937" s="69">
        <v>419.5</v>
      </c>
      <c r="E937" s="69">
        <f t="shared" si="14"/>
        <v>730.5</v>
      </c>
    </row>
    <row r="938" spans="1:5">
      <c r="A938" s="3">
        <v>2023</v>
      </c>
      <c r="B938" s="331">
        <v>45162</v>
      </c>
      <c r="C938" s="69">
        <v>311</v>
      </c>
      <c r="D938" s="69">
        <v>423.80000000000007</v>
      </c>
      <c r="E938" s="69">
        <f t="shared" si="14"/>
        <v>734.80000000000007</v>
      </c>
    </row>
    <row r="939" spans="1:5">
      <c r="A939" s="3">
        <v>2023</v>
      </c>
      <c r="B939" s="331">
        <v>45163</v>
      </c>
      <c r="C939" s="69">
        <v>317</v>
      </c>
      <c r="D939" s="69">
        <v>423.7</v>
      </c>
      <c r="E939" s="69">
        <f t="shared" si="14"/>
        <v>740.7</v>
      </c>
    </row>
    <row r="940" spans="1:5">
      <c r="A940" s="3">
        <v>2023</v>
      </c>
      <c r="B940" s="331">
        <v>45166</v>
      </c>
      <c r="C940" s="69">
        <v>320</v>
      </c>
      <c r="D940" s="69">
        <v>420.5</v>
      </c>
      <c r="E940" s="69">
        <f t="shared" si="14"/>
        <v>740.5</v>
      </c>
    </row>
    <row r="941" spans="1:5">
      <c r="A941" s="3">
        <v>2023</v>
      </c>
      <c r="B941" s="331">
        <v>45167</v>
      </c>
      <c r="C941" s="69">
        <v>322</v>
      </c>
      <c r="D941" s="69">
        <v>412.3</v>
      </c>
      <c r="E941" s="69">
        <f t="shared" si="14"/>
        <v>734.3</v>
      </c>
    </row>
    <row r="942" spans="1:5">
      <c r="A942" s="3">
        <v>2023</v>
      </c>
      <c r="B942" s="331">
        <v>45168</v>
      </c>
      <c r="C942" s="69">
        <v>312</v>
      </c>
      <c r="D942" s="69">
        <v>411.59999999999997</v>
      </c>
      <c r="E942" s="69">
        <f t="shared" si="14"/>
        <v>723.59999999999991</v>
      </c>
    </row>
    <row r="943" spans="1:5">
      <c r="A943" s="3">
        <v>2023</v>
      </c>
      <c r="B943" s="331">
        <v>45169</v>
      </c>
      <c r="C943" s="69">
        <v>312</v>
      </c>
      <c r="D943" s="69">
        <v>410.9</v>
      </c>
      <c r="E943" s="69">
        <f t="shared" si="14"/>
        <v>722.9</v>
      </c>
    </row>
    <row r="944" spans="1:5">
      <c r="A944" s="3">
        <v>2023</v>
      </c>
      <c r="B944" s="331">
        <v>45170</v>
      </c>
      <c r="C944" s="69">
        <v>308</v>
      </c>
      <c r="D944" s="69">
        <v>418</v>
      </c>
      <c r="E944" s="69">
        <f t="shared" si="14"/>
        <v>726</v>
      </c>
    </row>
    <row r="945" spans="1:5">
      <c r="A945" s="3">
        <v>2023</v>
      </c>
      <c r="B945" s="331">
        <v>45174</v>
      </c>
      <c r="C945" s="69">
        <v>307</v>
      </c>
      <c r="D945" s="69">
        <v>426.3</v>
      </c>
      <c r="E945" s="69">
        <f t="shared" si="14"/>
        <v>733.3</v>
      </c>
    </row>
    <row r="946" spans="1:5">
      <c r="A946" s="3">
        <v>2023</v>
      </c>
      <c r="B946" s="331">
        <v>45175</v>
      </c>
      <c r="C946" s="69">
        <v>312</v>
      </c>
      <c r="D946" s="69">
        <v>428.2</v>
      </c>
      <c r="E946" s="69">
        <f t="shared" si="14"/>
        <v>740.2</v>
      </c>
    </row>
    <row r="947" spans="1:5">
      <c r="A947" s="3">
        <v>2023</v>
      </c>
      <c r="B947" s="331">
        <v>45176</v>
      </c>
      <c r="C947" s="69">
        <v>316</v>
      </c>
      <c r="D947" s="69">
        <v>424.7</v>
      </c>
      <c r="E947" s="69">
        <f t="shared" si="14"/>
        <v>740.7</v>
      </c>
    </row>
    <row r="948" spans="1:5">
      <c r="A948" s="3">
        <v>2023</v>
      </c>
      <c r="B948" s="331">
        <v>45177</v>
      </c>
      <c r="C948" s="69">
        <v>314</v>
      </c>
      <c r="D948" s="69">
        <v>426.70000000000005</v>
      </c>
      <c r="E948" s="69">
        <f t="shared" si="14"/>
        <v>740.7</v>
      </c>
    </row>
    <row r="949" spans="1:5">
      <c r="A949" s="3">
        <v>2023</v>
      </c>
      <c r="B949" s="331">
        <v>45180</v>
      </c>
      <c r="C949" s="69">
        <v>313</v>
      </c>
      <c r="D949" s="69">
        <v>429.2</v>
      </c>
      <c r="E949" s="69">
        <f t="shared" si="14"/>
        <v>742.2</v>
      </c>
    </row>
    <row r="950" spans="1:5">
      <c r="A950" s="3">
        <v>2023</v>
      </c>
      <c r="B950" s="331">
        <v>45181</v>
      </c>
      <c r="C950" s="69">
        <v>302</v>
      </c>
      <c r="D950" s="69">
        <v>428.3</v>
      </c>
      <c r="E950" s="69">
        <f t="shared" si="14"/>
        <v>730.3</v>
      </c>
    </row>
    <row r="951" spans="1:5">
      <c r="A951" s="3">
        <v>2023</v>
      </c>
      <c r="B951" s="331">
        <v>45182</v>
      </c>
      <c r="C951" s="69">
        <v>303</v>
      </c>
      <c r="D951" s="69">
        <v>425.1</v>
      </c>
      <c r="E951" s="69">
        <f t="shared" si="14"/>
        <v>728.1</v>
      </c>
    </row>
    <row r="952" spans="1:5">
      <c r="A952" s="3">
        <v>2023</v>
      </c>
      <c r="B952" s="331">
        <v>45183</v>
      </c>
      <c r="C952" s="69">
        <v>303</v>
      </c>
      <c r="D952" s="69">
        <v>428.9</v>
      </c>
      <c r="E952" s="69">
        <f t="shared" si="14"/>
        <v>731.9</v>
      </c>
    </row>
    <row r="953" spans="1:5">
      <c r="A953" s="3">
        <v>2023</v>
      </c>
      <c r="B953" s="331">
        <v>45184</v>
      </c>
      <c r="C953" s="69">
        <v>305</v>
      </c>
      <c r="D953" s="69">
        <v>433.4</v>
      </c>
      <c r="E953" s="69">
        <f t="shared" si="14"/>
        <v>738.4</v>
      </c>
    </row>
    <row r="954" spans="1:5">
      <c r="A954" s="3">
        <v>2023</v>
      </c>
      <c r="B954" s="331">
        <v>45187</v>
      </c>
      <c r="C954" s="69">
        <v>310</v>
      </c>
      <c r="D954" s="69">
        <v>430.40000000000003</v>
      </c>
      <c r="E954" s="69">
        <f t="shared" si="14"/>
        <v>740.40000000000009</v>
      </c>
    </row>
    <row r="955" spans="1:5">
      <c r="A955" s="3">
        <v>2023</v>
      </c>
      <c r="B955" s="331">
        <v>45188</v>
      </c>
      <c r="C955" s="69">
        <v>306</v>
      </c>
      <c r="D955" s="69">
        <v>436.00000000000006</v>
      </c>
      <c r="E955" s="69">
        <f t="shared" si="14"/>
        <v>742</v>
      </c>
    </row>
    <row r="956" spans="1:5">
      <c r="A956" s="3">
        <v>2023</v>
      </c>
      <c r="B956" s="331">
        <v>45189</v>
      </c>
      <c r="C956" s="69">
        <v>302</v>
      </c>
      <c r="D956" s="69">
        <v>440.9</v>
      </c>
      <c r="E956" s="69">
        <f t="shared" si="14"/>
        <v>742.9</v>
      </c>
    </row>
    <row r="957" spans="1:5">
      <c r="A957" s="3">
        <v>2023</v>
      </c>
      <c r="B957" s="331">
        <v>45190</v>
      </c>
      <c r="C957" s="69">
        <v>303</v>
      </c>
      <c r="D957" s="69">
        <v>449.6</v>
      </c>
      <c r="E957" s="69">
        <f t="shared" si="14"/>
        <v>752.6</v>
      </c>
    </row>
    <row r="958" spans="1:5">
      <c r="A958" s="3">
        <v>2023</v>
      </c>
      <c r="B958" s="331">
        <v>45191</v>
      </c>
      <c r="C958" s="69">
        <v>310</v>
      </c>
      <c r="D958" s="69">
        <v>443.49999999999994</v>
      </c>
      <c r="E958" s="69">
        <f t="shared" si="14"/>
        <v>753.5</v>
      </c>
    </row>
    <row r="959" spans="1:5">
      <c r="A959" s="3">
        <v>2023</v>
      </c>
      <c r="B959" s="331">
        <v>45194</v>
      </c>
      <c r="C959" s="69">
        <v>306</v>
      </c>
      <c r="D959" s="69">
        <v>453.5</v>
      </c>
      <c r="E959" s="69">
        <f t="shared" si="14"/>
        <v>759.5</v>
      </c>
    </row>
    <row r="960" spans="1:5">
      <c r="A960" s="3">
        <v>2023</v>
      </c>
      <c r="B960" s="331">
        <v>45195</v>
      </c>
      <c r="C960" s="69">
        <v>312</v>
      </c>
      <c r="D960" s="69">
        <v>453.7</v>
      </c>
      <c r="E960" s="69">
        <f t="shared" si="14"/>
        <v>765.7</v>
      </c>
    </row>
    <row r="961" spans="1:5">
      <c r="A961" s="3">
        <v>2023</v>
      </c>
      <c r="B961" s="331">
        <v>45196</v>
      </c>
      <c r="C961" s="69">
        <v>317</v>
      </c>
      <c r="D961" s="69">
        <v>460.9</v>
      </c>
      <c r="E961" s="69">
        <f t="shared" si="14"/>
        <v>777.9</v>
      </c>
    </row>
    <row r="962" spans="1:5">
      <c r="A962" s="3">
        <v>2023</v>
      </c>
      <c r="B962" s="331">
        <v>45197</v>
      </c>
      <c r="C962" s="69">
        <v>318</v>
      </c>
      <c r="D962" s="69">
        <v>457.59999999999997</v>
      </c>
      <c r="E962" s="69">
        <f t="shared" si="14"/>
        <v>775.59999999999991</v>
      </c>
    </row>
    <row r="963" spans="1:5">
      <c r="A963" s="3">
        <v>2023</v>
      </c>
      <c r="B963" s="331">
        <v>45198</v>
      </c>
      <c r="C963" s="69">
        <v>314.09199999999998</v>
      </c>
      <c r="D963" s="69">
        <v>457.2</v>
      </c>
      <c r="E963" s="69">
        <f t="shared" si="14"/>
        <v>771.29199999999992</v>
      </c>
    </row>
    <row r="964" spans="1:5">
      <c r="A964" s="3">
        <v>2023</v>
      </c>
      <c r="B964" s="331">
        <v>45201</v>
      </c>
      <c r="C964" s="69">
        <v>316.45699999999999</v>
      </c>
      <c r="D964" s="69">
        <v>468</v>
      </c>
      <c r="E964" s="69">
        <f t="shared" si="14"/>
        <v>784.45699999999999</v>
      </c>
    </row>
    <row r="965" spans="1:5">
      <c r="A965" s="3">
        <v>2023</v>
      </c>
      <c r="B965" s="331">
        <v>45202</v>
      </c>
      <c r="C965" s="69">
        <v>327.596</v>
      </c>
      <c r="D965" s="69">
        <v>479.7</v>
      </c>
      <c r="E965" s="69">
        <f t="shared" ref="E965:E1028" si="15">$D965+C965</f>
        <v>807.29600000000005</v>
      </c>
    </row>
    <row r="966" spans="1:5">
      <c r="A966" s="3">
        <v>2023</v>
      </c>
      <c r="B966" s="331">
        <v>45203</v>
      </c>
      <c r="C966" s="69">
        <v>317.70699999999999</v>
      </c>
      <c r="D966" s="69">
        <v>473.4</v>
      </c>
      <c r="E966" s="69">
        <f t="shared" si="15"/>
        <v>791.10699999999997</v>
      </c>
    </row>
    <row r="967" spans="1:5">
      <c r="A967" s="3">
        <v>2023</v>
      </c>
      <c r="B967" s="331">
        <v>45204</v>
      </c>
      <c r="C967" s="69">
        <v>307.89600000000002</v>
      </c>
      <c r="D967" s="69">
        <v>472</v>
      </c>
      <c r="E967" s="69">
        <f t="shared" si="15"/>
        <v>779.89599999999996</v>
      </c>
    </row>
    <row r="968" spans="1:5">
      <c r="A968" s="3">
        <v>2023</v>
      </c>
      <c r="B968" s="331">
        <v>45205</v>
      </c>
      <c r="C968" s="69">
        <v>316.47800000000001</v>
      </c>
      <c r="D968" s="69">
        <v>480.3</v>
      </c>
      <c r="E968" s="69">
        <f t="shared" si="15"/>
        <v>796.77800000000002</v>
      </c>
    </row>
    <row r="969" spans="1:5">
      <c r="A969" s="3">
        <v>2023</v>
      </c>
      <c r="B969" s="331">
        <v>45209</v>
      </c>
      <c r="C969" s="69">
        <v>312.41000000000003</v>
      </c>
      <c r="D969" s="69">
        <v>465.4</v>
      </c>
      <c r="E969" s="69">
        <f t="shared" si="15"/>
        <v>777.81</v>
      </c>
    </row>
    <row r="970" spans="1:5">
      <c r="A970" s="3">
        <v>2023</v>
      </c>
      <c r="B970" s="331">
        <v>45210</v>
      </c>
      <c r="C970" s="69">
        <v>308.59199999999998</v>
      </c>
      <c r="D970" s="69">
        <v>455.90000000000003</v>
      </c>
      <c r="E970" s="69">
        <f t="shared" si="15"/>
        <v>764.49199999999996</v>
      </c>
    </row>
    <row r="971" spans="1:5">
      <c r="A971" s="3">
        <v>2023</v>
      </c>
      <c r="B971" s="331">
        <v>45211</v>
      </c>
      <c r="C971" s="69">
        <v>309.18599999999998</v>
      </c>
      <c r="D971" s="69">
        <v>469.9</v>
      </c>
      <c r="E971" s="69">
        <f t="shared" si="15"/>
        <v>779.08600000000001</v>
      </c>
    </row>
    <row r="972" spans="1:5">
      <c r="A972" s="3">
        <v>2023</v>
      </c>
      <c r="B972" s="331">
        <v>45212</v>
      </c>
      <c r="C972" s="69">
        <v>293.29199999999997</v>
      </c>
      <c r="D972" s="69">
        <v>461.30000000000007</v>
      </c>
      <c r="E972" s="69">
        <f t="shared" si="15"/>
        <v>754.5920000000001</v>
      </c>
    </row>
    <row r="973" spans="1:5">
      <c r="A973" s="3">
        <v>2023</v>
      </c>
      <c r="B973" s="331">
        <v>45215</v>
      </c>
      <c r="C973" s="69">
        <v>294.01799999999997</v>
      </c>
      <c r="D973" s="69">
        <v>470.7</v>
      </c>
      <c r="E973" s="69">
        <f t="shared" si="15"/>
        <v>764.71799999999996</v>
      </c>
    </row>
    <row r="974" spans="1:5">
      <c r="A974" s="3">
        <v>2023</v>
      </c>
      <c r="B974" s="331">
        <v>45216</v>
      </c>
      <c r="C974" s="69">
        <v>287.23200000000003</v>
      </c>
      <c r="D974" s="69">
        <v>483.6</v>
      </c>
      <c r="E974" s="69">
        <f t="shared" si="15"/>
        <v>770.83200000000011</v>
      </c>
    </row>
    <row r="975" spans="1:5">
      <c r="A975" s="3">
        <v>2023</v>
      </c>
      <c r="B975" s="331">
        <v>45217</v>
      </c>
      <c r="C975" s="69">
        <v>279.59699999999998</v>
      </c>
      <c r="D975" s="69">
        <v>491.6</v>
      </c>
      <c r="E975" s="69">
        <f t="shared" si="15"/>
        <v>771.197</v>
      </c>
    </row>
    <row r="976" spans="1:5">
      <c r="A976" s="3">
        <v>2023</v>
      </c>
      <c r="B976" s="331">
        <v>45218</v>
      </c>
      <c r="C976" s="69">
        <v>278.303</v>
      </c>
      <c r="D976" s="69">
        <v>499.09999999999997</v>
      </c>
      <c r="E976" s="69">
        <f t="shared" si="15"/>
        <v>777.40300000000002</v>
      </c>
    </row>
    <row r="977" spans="1:5">
      <c r="A977" s="3">
        <v>2023</v>
      </c>
      <c r="B977" s="331">
        <v>45219</v>
      </c>
      <c r="C977" s="69">
        <v>283.98099999999999</v>
      </c>
      <c r="D977" s="69">
        <v>491.6</v>
      </c>
      <c r="E977" s="69">
        <f t="shared" si="15"/>
        <v>775.58100000000002</v>
      </c>
    </row>
    <row r="978" spans="1:5">
      <c r="A978" s="3">
        <v>2023</v>
      </c>
      <c r="B978" s="331">
        <v>45222</v>
      </c>
      <c r="C978" s="69">
        <v>271.41899999999998</v>
      </c>
      <c r="D978" s="69">
        <v>485.1</v>
      </c>
      <c r="E978" s="69">
        <f t="shared" si="15"/>
        <v>756.51900000000001</v>
      </c>
    </row>
    <row r="979" spans="1:5">
      <c r="A979" s="3">
        <v>2023</v>
      </c>
      <c r="B979" s="331">
        <v>45223</v>
      </c>
      <c r="C979" s="69">
        <v>280.11599999999999</v>
      </c>
      <c r="D979" s="69">
        <v>482.5</v>
      </c>
      <c r="E979" s="69">
        <f t="shared" si="15"/>
        <v>762.61599999999999</v>
      </c>
    </row>
    <row r="980" spans="1:5">
      <c r="A980" s="3">
        <v>2023</v>
      </c>
      <c r="B980" s="331">
        <v>45224</v>
      </c>
      <c r="C980" s="69">
        <v>275.62</v>
      </c>
      <c r="D980" s="69">
        <v>495.7</v>
      </c>
      <c r="E980" s="69">
        <f t="shared" si="15"/>
        <v>771.31999999999994</v>
      </c>
    </row>
    <row r="981" spans="1:5">
      <c r="A981" s="3">
        <v>2023</v>
      </c>
      <c r="B981" s="331">
        <v>45225</v>
      </c>
      <c r="C981" s="69">
        <v>266.26</v>
      </c>
      <c r="D981" s="69">
        <v>484.6</v>
      </c>
      <c r="E981" s="69">
        <f t="shared" si="15"/>
        <v>750.86</v>
      </c>
    </row>
    <row r="982" spans="1:5">
      <c r="A982" s="3">
        <v>2023</v>
      </c>
      <c r="B982" s="331">
        <v>45226</v>
      </c>
      <c r="C982" s="69">
        <v>282.83499999999998</v>
      </c>
      <c r="D982" s="69">
        <v>483.7</v>
      </c>
      <c r="E982" s="69">
        <f t="shared" si="15"/>
        <v>766.53499999999997</v>
      </c>
    </row>
    <row r="983" spans="1:5">
      <c r="A983" s="3">
        <v>2023</v>
      </c>
      <c r="B983" s="331">
        <v>45229</v>
      </c>
      <c r="C983" s="69">
        <v>282.517</v>
      </c>
      <c r="D983" s="69">
        <v>489.49999999999994</v>
      </c>
      <c r="E983" s="69">
        <f t="shared" si="15"/>
        <v>772.01699999999994</v>
      </c>
    </row>
    <row r="984" spans="1:5">
      <c r="A984" s="3">
        <v>2023</v>
      </c>
      <c r="B984" s="331">
        <v>45230</v>
      </c>
      <c r="C984" s="69">
        <v>271.435</v>
      </c>
      <c r="D984" s="69">
        <v>493.20000000000005</v>
      </c>
      <c r="E984" s="69">
        <f t="shared" si="15"/>
        <v>764.63499999999999</v>
      </c>
    </row>
    <row r="985" spans="1:5">
      <c r="A985" s="3">
        <v>2023</v>
      </c>
      <c r="B985" s="331">
        <v>45231</v>
      </c>
      <c r="C985" s="69">
        <v>285.76799999999997</v>
      </c>
      <c r="D985" s="69">
        <v>473.50000000000006</v>
      </c>
      <c r="E985" s="69">
        <f t="shared" si="15"/>
        <v>759.26800000000003</v>
      </c>
    </row>
    <row r="986" spans="1:5">
      <c r="A986" s="3">
        <v>2023</v>
      </c>
      <c r="B986" s="331">
        <v>45232</v>
      </c>
      <c r="C986" s="69">
        <v>281.50900000000001</v>
      </c>
      <c r="D986" s="69">
        <v>466</v>
      </c>
      <c r="E986" s="69">
        <f t="shared" si="15"/>
        <v>747.50900000000001</v>
      </c>
    </row>
    <row r="987" spans="1:5">
      <c r="A987" s="3">
        <v>2023</v>
      </c>
      <c r="B987" s="331">
        <v>45233</v>
      </c>
      <c r="C987" s="69">
        <v>279</v>
      </c>
      <c r="D987" s="69">
        <v>457.30000000000007</v>
      </c>
      <c r="E987" s="69">
        <f t="shared" si="15"/>
        <v>736.30000000000007</v>
      </c>
    </row>
    <row r="988" spans="1:5">
      <c r="A988" s="3">
        <v>2023</v>
      </c>
      <c r="B988" s="331">
        <v>45236</v>
      </c>
      <c r="C988" s="69">
        <v>281</v>
      </c>
      <c r="D988" s="69">
        <v>464.40000000000003</v>
      </c>
      <c r="E988" s="69">
        <f t="shared" si="15"/>
        <v>745.40000000000009</v>
      </c>
    </row>
    <row r="989" spans="1:5">
      <c r="A989" s="3">
        <v>2023</v>
      </c>
      <c r="B989" s="331">
        <v>45237</v>
      </c>
      <c r="C989" s="69">
        <v>278.47899999999998</v>
      </c>
      <c r="D989" s="69">
        <v>456.79999999999995</v>
      </c>
      <c r="E989" s="69">
        <f t="shared" si="15"/>
        <v>735.279</v>
      </c>
    </row>
    <row r="990" spans="1:5">
      <c r="A990" s="3">
        <v>2023</v>
      </c>
      <c r="B990" s="331">
        <v>45238</v>
      </c>
      <c r="C990" s="69">
        <v>287</v>
      </c>
      <c r="D990" s="69">
        <v>449.4</v>
      </c>
      <c r="E990" s="69">
        <f t="shared" si="15"/>
        <v>736.4</v>
      </c>
    </row>
    <row r="991" spans="1:5">
      <c r="A991" s="3">
        <v>2023</v>
      </c>
      <c r="B991" s="331">
        <v>45239</v>
      </c>
      <c r="C991" s="69">
        <v>284</v>
      </c>
      <c r="D991" s="69">
        <v>462.6</v>
      </c>
      <c r="E991" s="69">
        <f t="shared" si="15"/>
        <v>746.6</v>
      </c>
    </row>
    <row r="992" spans="1:5">
      <c r="A992" s="3">
        <v>2023</v>
      </c>
      <c r="B992" s="331">
        <v>45240</v>
      </c>
      <c r="C992" s="69">
        <v>279</v>
      </c>
      <c r="D992" s="69">
        <v>465.29999999999995</v>
      </c>
      <c r="E992" s="69">
        <f t="shared" si="15"/>
        <v>744.3</v>
      </c>
    </row>
    <row r="993" spans="1:5">
      <c r="A993" s="3">
        <v>2023</v>
      </c>
      <c r="B993" s="331">
        <v>45243</v>
      </c>
      <c r="C993" s="69">
        <v>284</v>
      </c>
      <c r="D993" s="69">
        <v>464.1</v>
      </c>
      <c r="E993" s="69">
        <f t="shared" si="15"/>
        <v>748.1</v>
      </c>
    </row>
    <row r="994" spans="1:5">
      <c r="A994" s="3">
        <v>2023</v>
      </c>
      <c r="B994" s="331">
        <v>45244</v>
      </c>
      <c r="C994" s="69">
        <v>286</v>
      </c>
      <c r="D994" s="69">
        <v>444.80000000000007</v>
      </c>
      <c r="E994" s="69">
        <f t="shared" si="15"/>
        <v>730.80000000000007</v>
      </c>
    </row>
    <row r="995" spans="1:5">
      <c r="A995" s="3">
        <v>2023</v>
      </c>
      <c r="B995" s="331">
        <v>45245</v>
      </c>
      <c r="C995" s="69">
        <v>283</v>
      </c>
      <c r="D995" s="69">
        <v>453.2</v>
      </c>
      <c r="E995" s="69">
        <f t="shared" si="15"/>
        <v>736.2</v>
      </c>
    </row>
    <row r="996" spans="1:5">
      <c r="A996" s="3">
        <v>2023</v>
      </c>
      <c r="B996" s="331">
        <v>45246</v>
      </c>
      <c r="C996" s="69">
        <v>284</v>
      </c>
      <c r="D996" s="69">
        <v>443.70000000000005</v>
      </c>
      <c r="E996" s="69">
        <f t="shared" si="15"/>
        <v>727.7</v>
      </c>
    </row>
    <row r="997" spans="1:5">
      <c r="A997" s="3">
        <v>2023</v>
      </c>
      <c r="B997" s="331">
        <v>45247</v>
      </c>
      <c r="C997" s="69">
        <v>281</v>
      </c>
      <c r="D997" s="69">
        <v>443.6</v>
      </c>
      <c r="E997" s="69">
        <f t="shared" si="15"/>
        <v>724.6</v>
      </c>
    </row>
    <row r="998" spans="1:5">
      <c r="A998" s="3">
        <v>2023</v>
      </c>
      <c r="B998" s="331">
        <v>45250</v>
      </c>
      <c r="C998" s="69">
        <v>278</v>
      </c>
      <c r="D998" s="69">
        <v>442.1</v>
      </c>
      <c r="E998" s="69">
        <f t="shared" si="15"/>
        <v>720.1</v>
      </c>
    </row>
    <row r="999" spans="1:5">
      <c r="A999" s="3">
        <v>2023</v>
      </c>
      <c r="B999" s="331">
        <v>45251</v>
      </c>
      <c r="C999" s="69">
        <v>286</v>
      </c>
      <c r="D999" s="69">
        <v>439.40000000000003</v>
      </c>
      <c r="E999" s="69">
        <f t="shared" si="15"/>
        <v>725.40000000000009</v>
      </c>
    </row>
    <row r="1000" spans="1:5">
      <c r="A1000" s="3">
        <v>2023</v>
      </c>
      <c r="B1000" s="331">
        <v>45252</v>
      </c>
      <c r="C1000" s="69">
        <v>285</v>
      </c>
      <c r="D1000" s="69">
        <v>440.59999999999997</v>
      </c>
      <c r="E1000" s="69">
        <f t="shared" si="15"/>
        <v>725.59999999999991</v>
      </c>
    </row>
    <row r="1001" spans="1:5">
      <c r="A1001" s="3">
        <v>2023</v>
      </c>
      <c r="B1001" s="331">
        <v>45254</v>
      </c>
      <c r="C1001" s="69">
        <v>281</v>
      </c>
      <c r="D1001" s="69">
        <v>446.8</v>
      </c>
      <c r="E1001" s="69">
        <f t="shared" si="15"/>
        <v>727.8</v>
      </c>
    </row>
    <row r="1002" spans="1:5">
      <c r="A1002" s="3">
        <v>2023</v>
      </c>
      <c r="B1002" s="331">
        <v>45257</v>
      </c>
      <c r="C1002" s="69">
        <v>283</v>
      </c>
      <c r="D1002" s="69">
        <v>438.8</v>
      </c>
      <c r="E1002" s="69">
        <f t="shared" si="15"/>
        <v>721.8</v>
      </c>
    </row>
    <row r="1003" spans="1:5">
      <c r="A1003" s="3">
        <v>2023</v>
      </c>
      <c r="B1003" s="331">
        <v>45258</v>
      </c>
      <c r="C1003" s="69">
        <v>284</v>
      </c>
      <c r="D1003" s="69">
        <v>432.2</v>
      </c>
      <c r="E1003" s="69">
        <f t="shared" si="15"/>
        <v>716.2</v>
      </c>
    </row>
    <row r="1004" spans="1:5">
      <c r="A1004" s="3">
        <v>2023</v>
      </c>
      <c r="B1004" s="331">
        <v>45259</v>
      </c>
      <c r="C1004" s="69">
        <v>290</v>
      </c>
      <c r="D1004" s="69">
        <v>425.6</v>
      </c>
      <c r="E1004" s="69">
        <f t="shared" si="15"/>
        <v>715.6</v>
      </c>
    </row>
    <row r="1005" spans="1:5">
      <c r="A1005" s="3">
        <v>2023</v>
      </c>
      <c r="B1005" s="331">
        <v>45260</v>
      </c>
      <c r="C1005" s="69">
        <v>285</v>
      </c>
      <c r="D1005" s="69">
        <v>432.7</v>
      </c>
      <c r="E1005" s="69">
        <f t="shared" si="15"/>
        <v>717.7</v>
      </c>
    </row>
    <row r="1006" spans="1:5">
      <c r="A1006" s="3">
        <v>2023</v>
      </c>
      <c r="B1006" s="331">
        <v>45261</v>
      </c>
      <c r="C1006" s="69">
        <v>284</v>
      </c>
      <c r="D1006" s="69">
        <v>419.7</v>
      </c>
      <c r="E1006" s="69">
        <f t="shared" si="15"/>
        <v>703.7</v>
      </c>
    </row>
    <row r="1007" spans="1:5">
      <c r="A1007" s="3">
        <v>2023</v>
      </c>
      <c r="B1007" s="331">
        <v>45264</v>
      </c>
      <c r="C1007" s="69">
        <v>279</v>
      </c>
      <c r="D1007" s="69">
        <v>425.5</v>
      </c>
      <c r="E1007" s="69">
        <f t="shared" si="15"/>
        <v>704.5</v>
      </c>
    </row>
    <row r="1008" spans="1:5">
      <c r="A1008" s="3">
        <v>2023</v>
      </c>
      <c r="B1008" s="331">
        <v>45265</v>
      </c>
      <c r="C1008" s="69">
        <v>281</v>
      </c>
      <c r="D1008" s="69">
        <v>416.6</v>
      </c>
      <c r="E1008" s="69">
        <f t="shared" si="15"/>
        <v>697.6</v>
      </c>
    </row>
    <row r="1009" spans="1:5">
      <c r="A1009" s="3">
        <v>2023</v>
      </c>
      <c r="B1009" s="331">
        <v>45266</v>
      </c>
      <c r="C1009" s="69">
        <v>281</v>
      </c>
      <c r="D1009" s="69">
        <v>410.50000000000006</v>
      </c>
      <c r="E1009" s="69">
        <f t="shared" si="15"/>
        <v>691.5</v>
      </c>
    </row>
    <row r="1010" spans="1:5">
      <c r="A1010" s="3">
        <v>2023</v>
      </c>
      <c r="B1010" s="331">
        <v>45267</v>
      </c>
      <c r="C1010" s="69">
        <v>281</v>
      </c>
      <c r="D1010" s="69">
        <v>415.00000000000006</v>
      </c>
      <c r="E1010" s="69">
        <f t="shared" si="15"/>
        <v>696</v>
      </c>
    </row>
    <row r="1011" spans="1:5">
      <c r="A1011" s="3">
        <v>2023</v>
      </c>
      <c r="B1011" s="331">
        <v>45268</v>
      </c>
      <c r="C1011" s="69">
        <v>283</v>
      </c>
      <c r="D1011" s="69">
        <v>422.70000000000005</v>
      </c>
      <c r="E1011" s="69">
        <f t="shared" si="15"/>
        <v>705.7</v>
      </c>
    </row>
    <row r="1012" spans="1:5">
      <c r="A1012" s="3">
        <v>2023</v>
      </c>
      <c r="B1012" s="331">
        <v>45271</v>
      </c>
      <c r="C1012" s="69">
        <v>283</v>
      </c>
      <c r="D1012" s="69">
        <v>423.4</v>
      </c>
      <c r="E1012" s="69">
        <f t="shared" si="15"/>
        <v>706.4</v>
      </c>
    </row>
    <row r="1013" spans="1:5">
      <c r="A1013" s="3">
        <v>2023</v>
      </c>
      <c r="B1013" s="331">
        <v>45272</v>
      </c>
      <c r="C1013" s="69">
        <v>285</v>
      </c>
      <c r="D1013" s="69">
        <v>420.2</v>
      </c>
      <c r="E1013" s="69">
        <f t="shared" si="15"/>
        <v>705.2</v>
      </c>
    </row>
    <row r="1014" spans="1:5">
      <c r="A1014" s="3">
        <v>2023</v>
      </c>
      <c r="B1014" s="331">
        <v>45273</v>
      </c>
      <c r="C1014" s="69">
        <v>287</v>
      </c>
      <c r="D1014" s="69">
        <v>401.70000000000005</v>
      </c>
      <c r="E1014" s="69">
        <f t="shared" si="15"/>
        <v>688.7</v>
      </c>
    </row>
    <row r="1015" spans="1:5">
      <c r="A1015" s="3">
        <v>2023</v>
      </c>
      <c r="B1015" s="331">
        <v>45274</v>
      </c>
      <c r="C1015" s="69">
        <v>281</v>
      </c>
      <c r="D1015" s="69">
        <v>392.2</v>
      </c>
      <c r="E1015" s="69">
        <f t="shared" si="15"/>
        <v>673.2</v>
      </c>
    </row>
    <row r="1016" spans="1:5">
      <c r="A1016" s="3">
        <v>2023</v>
      </c>
      <c r="B1016" s="331">
        <v>45275</v>
      </c>
      <c r="C1016" s="69">
        <v>282</v>
      </c>
      <c r="D1016" s="69">
        <v>391.2</v>
      </c>
      <c r="E1016" s="69">
        <f t="shared" si="15"/>
        <v>673.2</v>
      </c>
    </row>
    <row r="1017" spans="1:5">
      <c r="A1017" s="3">
        <v>2023</v>
      </c>
      <c r="B1017" s="331">
        <v>45278</v>
      </c>
      <c r="C1017" s="69">
        <v>283</v>
      </c>
      <c r="D1017" s="69">
        <v>393.29999999999995</v>
      </c>
      <c r="E1017" s="69">
        <f t="shared" si="15"/>
        <v>676.3</v>
      </c>
    </row>
    <row r="1018" spans="1:5">
      <c r="A1018" s="3">
        <v>2023</v>
      </c>
      <c r="B1018" s="331">
        <v>45279</v>
      </c>
      <c r="C1018" s="69">
        <v>281</v>
      </c>
      <c r="D1018" s="69">
        <v>393.2</v>
      </c>
      <c r="E1018" s="69">
        <f t="shared" si="15"/>
        <v>674.2</v>
      </c>
    </row>
    <row r="1019" spans="1:5">
      <c r="A1019" s="3">
        <v>2023</v>
      </c>
      <c r="B1019" s="331">
        <v>45280</v>
      </c>
      <c r="C1019" s="69">
        <v>285</v>
      </c>
      <c r="D1019" s="69">
        <v>384.8</v>
      </c>
      <c r="E1019" s="69">
        <f t="shared" si="15"/>
        <v>669.8</v>
      </c>
    </row>
    <row r="1020" spans="1:5">
      <c r="A1020" s="3">
        <v>2023</v>
      </c>
      <c r="B1020" s="331">
        <v>45281</v>
      </c>
      <c r="C1020" s="69">
        <v>280</v>
      </c>
      <c r="D1020" s="69">
        <v>388.9</v>
      </c>
      <c r="E1020" s="69">
        <f t="shared" si="15"/>
        <v>668.9</v>
      </c>
    </row>
    <row r="1021" spans="1:5">
      <c r="A1021" s="3">
        <v>2023</v>
      </c>
      <c r="B1021" s="331">
        <v>45282</v>
      </c>
      <c r="C1021" s="69">
        <v>278</v>
      </c>
      <c r="D1021" s="69">
        <v>389.59999999999997</v>
      </c>
      <c r="E1021" s="69">
        <f t="shared" si="15"/>
        <v>667.59999999999991</v>
      </c>
    </row>
    <row r="1022" spans="1:5">
      <c r="A1022" s="3">
        <v>2023</v>
      </c>
      <c r="B1022" s="331">
        <v>45286</v>
      </c>
      <c r="C1022" s="69">
        <v>278</v>
      </c>
      <c r="D1022" s="69">
        <v>389.8</v>
      </c>
      <c r="E1022" s="69">
        <f t="shared" si="15"/>
        <v>667.8</v>
      </c>
    </row>
    <row r="1023" spans="1:5">
      <c r="A1023" s="3">
        <v>2023</v>
      </c>
      <c r="B1023" s="331">
        <v>45287</v>
      </c>
      <c r="C1023" s="69">
        <v>284</v>
      </c>
      <c r="D1023" s="69">
        <v>379.5</v>
      </c>
      <c r="E1023" s="69">
        <f t="shared" si="15"/>
        <v>663.5</v>
      </c>
    </row>
    <row r="1024" spans="1:5">
      <c r="A1024" s="3">
        <v>2023</v>
      </c>
      <c r="B1024" s="331">
        <v>45288</v>
      </c>
      <c r="C1024" s="69">
        <v>275</v>
      </c>
      <c r="D1024" s="69">
        <v>384.5</v>
      </c>
      <c r="E1024" s="69">
        <f t="shared" si="15"/>
        <v>659.5</v>
      </c>
    </row>
    <row r="1025" spans="1:5">
      <c r="A1025" s="3">
        <v>2023</v>
      </c>
      <c r="B1025" s="331">
        <v>45289</v>
      </c>
      <c r="C1025" s="69">
        <v>272</v>
      </c>
      <c r="D1025" s="69">
        <v>388</v>
      </c>
      <c r="E1025" s="69">
        <f t="shared" si="15"/>
        <v>660</v>
      </c>
    </row>
    <row r="1026" spans="1:5">
      <c r="A1026" s="3">
        <v>2024</v>
      </c>
      <c r="B1026" s="331">
        <v>45293</v>
      </c>
      <c r="C1026" s="69">
        <v>283</v>
      </c>
      <c r="D1026" s="69">
        <v>393.1</v>
      </c>
      <c r="E1026" s="69">
        <f t="shared" si="15"/>
        <v>676.1</v>
      </c>
    </row>
    <row r="1027" spans="1:5">
      <c r="A1027" s="3">
        <v>2024</v>
      </c>
      <c r="B1027" s="331">
        <v>45294</v>
      </c>
      <c r="C1027" s="69">
        <v>301</v>
      </c>
      <c r="D1027" s="69">
        <v>391.8</v>
      </c>
      <c r="E1027" s="69">
        <f t="shared" si="15"/>
        <v>692.8</v>
      </c>
    </row>
    <row r="1028" spans="1:5">
      <c r="A1028" s="3">
        <v>2024</v>
      </c>
      <c r="B1028" s="331">
        <v>45295</v>
      </c>
      <c r="C1028" s="69">
        <v>297</v>
      </c>
      <c r="D1028" s="69">
        <v>400.1</v>
      </c>
      <c r="E1028" s="69">
        <f t="shared" si="15"/>
        <v>697.1</v>
      </c>
    </row>
    <row r="1029" spans="1:5">
      <c r="A1029" s="3">
        <v>2024</v>
      </c>
      <c r="B1029" s="331">
        <v>45296</v>
      </c>
      <c r="C1029" s="69">
        <v>294</v>
      </c>
      <c r="D1029" s="69">
        <v>404.7</v>
      </c>
      <c r="E1029" s="69">
        <f t="shared" ref="E1029:E1092" si="16">$D1029+C1029</f>
        <v>698.7</v>
      </c>
    </row>
    <row r="1030" spans="1:5">
      <c r="A1030" s="3">
        <v>2024</v>
      </c>
      <c r="B1030" s="331">
        <v>45299</v>
      </c>
      <c r="C1030" s="69">
        <v>308</v>
      </c>
      <c r="D1030" s="69">
        <v>403.09999999999997</v>
      </c>
      <c r="E1030" s="69">
        <f t="shared" si="16"/>
        <v>711.09999999999991</v>
      </c>
    </row>
    <row r="1031" spans="1:5">
      <c r="A1031" s="3">
        <v>2024</v>
      </c>
      <c r="B1031" s="331">
        <v>45300</v>
      </c>
      <c r="C1031" s="69">
        <v>307</v>
      </c>
      <c r="D1031" s="69">
        <v>401.40000000000003</v>
      </c>
      <c r="E1031" s="69">
        <f t="shared" si="16"/>
        <v>708.40000000000009</v>
      </c>
    </row>
    <row r="1032" spans="1:5">
      <c r="A1032" s="3">
        <v>2024</v>
      </c>
      <c r="B1032" s="331">
        <v>45301</v>
      </c>
      <c r="C1032" s="69">
        <v>296</v>
      </c>
      <c r="D1032" s="69">
        <v>402.9</v>
      </c>
      <c r="E1032" s="69">
        <f t="shared" si="16"/>
        <v>698.9</v>
      </c>
    </row>
    <row r="1033" spans="1:5">
      <c r="A1033" s="3">
        <v>2024</v>
      </c>
      <c r="B1033" s="331">
        <v>45302</v>
      </c>
      <c r="C1033" s="69">
        <v>293</v>
      </c>
      <c r="D1033" s="69">
        <v>396.7</v>
      </c>
      <c r="E1033" s="69">
        <f t="shared" si="16"/>
        <v>689.7</v>
      </c>
    </row>
    <row r="1034" spans="1:5">
      <c r="A1034" s="3">
        <v>2024</v>
      </c>
      <c r="B1034" s="331">
        <v>45303</v>
      </c>
      <c r="C1034" s="69">
        <v>287</v>
      </c>
      <c r="D1034" s="69">
        <v>394.09999999999997</v>
      </c>
      <c r="E1034" s="69">
        <f t="shared" si="16"/>
        <v>681.09999999999991</v>
      </c>
    </row>
    <row r="1035" spans="1:5">
      <c r="A1035" s="3">
        <v>2024</v>
      </c>
      <c r="B1035" s="331">
        <v>45307</v>
      </c>
      <c r="C1035" s="69">
        <v>284</v>
      </c>
      <c r="D1035" s="69">
        <v>405.90000000000003</v>
      </c>
      <c r="E1035" s="69">
        <f t="shared" si="16"/>
        <v>689.90000000000009</v>
      </c>
    </row>
    <row r="1036" spans="1:5">
      <c r="A1036" s="3">
        <v>2024</v>
      </c>
      <c r="B1036" s="331">
        <v>45308</v>
      </c>
      <c r="C1036" s="69">
        <v>286</v>
      </c>
      <c r="D1036" s="69">
        <v>410.40000000000003</v>
      </c>
      <c r="E1036" s="69">
        <f t="shared" si="16"/>
        <v>696.40000000000009</v>
      </c>
    </row>
    <row r="1037" spans="1:5">
      <c r="A1037" s="3">
        <v>2024</v>
      </c>
      <c r="B1037" s="331">
        <v>45309</v>
      </c>
      <c r="C1037" s="69">
        <v>286</v>
      </c>
      <c r="D1037" s="69">
        <v>414.29999999999995</v>
      </c>
      <c r="E1037" s="69">
        <f t="shared" si="16"/>
        <v>700.3</v>
      </c>
    </row>
    <row r="1038" spans="1:5">
      <c r="A1038" s="3">
        <v>2024</v>
      </c>
      <c r="B1038" s="331">
        <v>45310</v>
      </c>
      <c r="C1038" s="69">
        <v>291</v>
      </c>
      <c r="D1038" s="69">
        <v>412.4</v>
      </c>
      <c r="E1038" s="69">
        <f t="shared" si="16"/>
        <v>703.4</v>
      </c>
    </row>
    <row r="1039" spans="1:5">
      <c r="A1039" s="3">
        <v>2024</v>
      </c>
      <c r="B1039" s="331">
        <v>45313</v>
      </c>
      <c r="C1039" s="69">
        <v>296</v>
      </c>
      <c r="D1039" s="69">
        <v>410.59999999999997</v>
      </c>
      <c r="E1039" s="69">
        <f t="shared" si="16"/>
        <v>706.59999999999991</v>
      </c>
    </row>
    <row r="1040" spans="1:5">
      <c r="A1040" s="3">
        <v>2024</v>
      </c>
      <c r="B1040" s="331">
        <v>45314</v>
      </c>
      <c r="C1040" s="69">
        <v>300</v>
      </c>
      <c r="D1040" s="69">
        <v>413</v>
      </c>
      <c r="E1040" s="69">
        <f t="shared" si="16"/>
        <v>713</v>
      </c>
    </row>
    <row r="1041" spans="1:5">
      <c r="A1041" s="3">
        <v>2024</v>
      </c>
      <c r="B1041" s="331">
        <v>45315</v>
      </c>
      <c r="C1041" s="69">
        <v>298</v>
      </c>
      <c r="D1041" s="69">
        <v>417.69999999999993</v>
      </c>
      <c r="E1041" s="69">
        <f t="shared" si="16"/>
        <v>715.69999999999993</v>
      </c>
    </row>
    <row r="1042" spans="1:5">
      <c r="A1042" s="3">
        <v>2024</v>
      </c>
      <c r="B1042" s="331">
        <v>45316</v>
      </c>
      <c r="C1042" s="69">
        <v>301</v>
      </c>
      <c r="D1042" s="69">
        <v>411.9</v>
      </c>
      <c r="E1042" s="69">
        <f t="shared" si="16"/>
        <v>712.9</v>
      </c>
    </row>
    <row r="1043" spans="1:5">
      <c r="A1043" s="3">
        <v>2024</v>
      </c>
      <c r="B1043" s="331">
        <v>45317</v>
      </c>
      <c r="C1043" s="69">
        <v>302</v>
      </c>
      <c r="D1043" s="69">
        <v>413.8</v>
      </c>
      <c r="E1043" s="69">
        <f t="shared" si="16"/>
        <v>715.8</v>
      </c>
    </row>
    <row r="1044" spans="1:5">
      <c r="A1044" s="3">
        <v>2024</v>
      </c>
      <c r="B1044" s="331">
        <v>45320</v>
      </c>
      <c r="C1044" s="69">
        <v>300</v>
      </c>
      <c r="D1044" s="69">
        <v>407.5</v>
      </c>
      <c r="E1044" s="69">
        <f t="shared" si="16"/>
        <v>707.5</v>
      </c>
    </row>
    <row r="1045" spans="1:5">
      <c r="A1045" s="3">
        <v>2024</v>
      </c>
      <c r="B1045" s="331">
        <v>45321</v>
      </c>
      <c r="C1045" s="69">
        <v>301</v>
      </c>
      <c r="D1045" s="69">
        <v>403.3</v>
      </c>
      <c r="E1045" s="69">
        <f t="shared" si="16"/>
        <v>704.3</v>
      </c>
    </row>
    <row r="1046" spans="1:5">
      <c r="A1046" s="3">
        <v>2024</v>
      </c>
      <c r="B1046" s="331">
        <v>45322</v>
      </c>
      <c r="C1046" s="69">
        <v>310</v>
      </c>
      <c r="D1046" s="69">
        <v>391.29999999999995</v>
      </c>
      <c r="E1046" s="69">
        <f t="shared" si="16"/>
        <v>701.3</v>
      </c>
    </row>
    <row r="1047" spans="1:5">
      <c r="A1047" s="3">
        <v>2024</v>
      </c>
      <c r="B1047" s="331">
        <v>45323</v>
      </c>
      <c r="C1047" s="69">
        <v>313</v>
      </c>
      <c r="D1047" s="69">
        <v>388.09999999999997</v>
      </c>
      <c r="E1047" s="69">
        <f t="shared" si="16"/>
        <v>701.09999999999991</v>
      </c>
    </row>
    <row r="1048" spans="1:5">
      <c r="A1048" s="3">
        <v>2024</v>
      </c>
      <c r="B1048" s="331">
        <v>45324</v>
      </c>
      <c r="C1048" s="69">
        <v>313</v>
      </c>
      <c r="D1048" s="69">
        <v>402.20000000000005</v>
      </c>
      <c r="E1048" s="69">
        <f t="shared" si="16"/>
        <v>715.2</v>
      </c>
    </row>
    <row r="1049" spans="1:5">
      <c r="A1049" s="3">
        <v>2024</v>
      </c>
      <c r="B1049" s="331">
        <v>45327</v>
      </c>
      <c r="C1049" s="69">
        <v>316</v>
      </c>
      <c r="D1049" s="69">
        <v>415.9</v>
      </c>
      <c r="E1049" s="69">
        <f t="shared" si="16"/>
        <v>731.9</v>
      </c>
    </row>
    <row r="1050" spans="1:5">
      <c r="A1050" s="3">
        <v>2024</v>
      </c>
      <c r="B1050" s="331">
        <v>45328</v>
      </c>
      <c r="C1050" s="69">
        <v>319</v>
      </c>
      <c r="D1050" s="69">
        <v>410.1</v>
      </c>
      <c r="E1050" s="69">
        <f t="shared" si="16"/>
        <v>729.1</v>
      </c>
    </row>
    <row r="1051" spans="1:5">
      <c r="A1051" s="3">
        <v>2024</v>
      </c>
      <c r="B1051" s="331">
        <v>45329</v>
      </c>
      <c r="C1051" s="69">
        <v>319</v>
      </c>
      <c r="D1051" s="69">
        <v>412.2</v>
      </c>
      <c r="E1051" s="69">
        <f t="shared" si="16"/>
        <v>731.2</v>
      </c>
    </row>
    <row r="1052" spans="1:5">
      <c r="A1052" s="3">
        <v>2024</v>
      </c>
      <c r="B1052" s="331">
        <v>45330</v>
      </c>
      <c r="C1052" s="69">
        <v>321</v>
      </c>
      <c r="D1052" s="69">
        <v>415.5</v>
      </c>
      <c r="E1052" s="69">
        <f t="shared" si="16"/>
        <v>736.5</v>
      </c>
    </row>
    <row r="1053" spans="1:5">
      <c r="A1053" s="3">
        <v>2024</v>
      </c>
      <c r="B1053" s="331">
        <v>45331</v>
      </c>
      <c r="C1053" s="69">
        <v>321</v>
      </c>
      <c r="D1053" s="69">
        <v>417.6</v>
      </c>
      <c r="E1053" s="69">
        <f t="shared" si="16"/>
        <v>738.6</v>
      </c>
    </row>
    <row r="1054" spans="1:5">
      <c r="A1054" s="3">
        <v>2024</v>
      </c>
      <c r="B1054" s="331">
        <v>45334</v>
      </c>
      <c r="C1054" s="69">
        <v>317</v>
      </c>
      <c r="D1054" s="69">
        <v>418</v>
      </c>
      <c r="E1054" s="69">
        <f t="shared" si="16"/>
        <v>735</v>
      </c>
    </row>
    <row r="1055" spans="1:5">
      <c r="A1055" s="3">
        <v>2024</v>
      </c>
      <c r="B1055" s="331">
        <v>45335</v>
      </c>
      <c r="C1055" s="69">
        <v>312</v>
      </c>
      <c r="D1055" s="69">
        <v>431.50000000000006</v>
      </c>
      <c r="E1055" s="69">
        <f t="shared" si="16"/>
        <v>743.5</v>
      </c>
    </row>
    <row r="1056" spans="1:5">
      <c r="A1056" s="3">
        <v>2024</v>
      </c>
      <c r="B1056" s="331">
        <v>45336</v>
      </c>
      <c r="C1056" s="69">
        <v>310</v>
      </c>
      <c r="D1056" s="69">
        <v>425.7</v>
      </c>
      <c r="E1056" s="69">
        <f t="shared" si="16"/>
        <v>735.7</v>
      </c>
    </row>
    <row r="1057" spans="1:5">
      <c r="A1057" s="3">
        <v>2024</v>
      </c>
      <c r="B1057" s="331">
        <v>45337</v>
      </c>
      <c r="C1057" s="69">
        <v>302</v>
      </c>
      <c r="D1057" s="69">
        <v>423.20000000000005</v>
      </c>
      <c r="E1057" s="69">
        <f t="shared" si="16"/>
        <v>725.2</v>
      </c>
    </row>
    <row r="1058" spans="1:5">
      <c r="A1058" s="3">
        <v>2024</v>
      </c>
      <c r="B1058" s="331">
        <v>45338</v>
      </c>
      <c r="C1058" s="69">
        <v>302</v>
      </c>
      <c r="D1058" s="69">
        <v>428.09999999999997</v>
      </c>
      <c r="E1058" s="69">
        <f t="shared" si="16"/>
        <v>730.09999999999991</v>
      </c>
    </row>
    <row r="1059" spans="1:5">
      <c r="A1059" s="3">
        <v>2024</v>
      </c>
      <c r="B1059" s="331">
        <v>45342</v>
      </c>
      <c r="C1059" s="69">
        <v>304</v>
      </c>
      <c r="D1059" s="69">
        <v>427.59999999999997</v>
      </c>
      <c r="E1059" s="69">
        <f t="shared" si="16"/>
        <v>731.59999999999991</v>
      </c>
    </row>
    <row r="1060" spans="1:5">
      <c r="A1060" s="3">
        <v>2024</v>
      </c>
      <c r="B1060" s="331">
        <v>45343</v>
      </c>
      <c r="C1060" s="69">
        <v>303</v>
      </c>
      <c r="D1060" s="69">
        <v>432</v>
      </c>
      <c r="E1060" s="69">
        <f t="shared" si="16"/>
        <v>735</v>
      </c>
    </row>
    <row r="1061" spans="1:5">
      <c r="A1061" s="3">
        <v>2024</v>
      </c>
      <c r="B1061" s="331">
        <v>45344</v>
      </c>
      <c r="C1061" s="69">
        <v>298</v>
      </c>
      <c r="D1061" s="69">
        <v>432.30000000000007</v>
      </c>
      <c r="E1061" s="69">
        <f t="shared" si="16"/>
        <v>730.30000000000007</v>
      </c>
    </row>
    <row r="1062" spans="1:5">
      <c r="A1062" s="3">
        <v>2024</v>
      </c>
      <c r="B1062" s="331">
        <v>45345</v>
      </c>
      <c r="C1062" s="69">
        <v>294</v>
      </c>
      <c r="D1062" s="69">
        <v>424.9</v>
      </c>
      <c r="E1062" s="69">
        <f t="shared" si="16"/>
        <v>718.9</v>
      </c>
    </row>
    <row r="1063" spans="1:5">
      <c r="A1063" s="3">
        <v>2024</v>
      </c>
      <c r="B1063" s="331">
        <v>45348</v>
      </c>
      <c r="C1063" s="69">
        <v>294</v>
      </c>
      <c r="D1063" s="69">
        <v>428</v>
      </c>
      <c r="E1063" s="69">
        <f t="shared" si="16"/>
        <v>722</v>
      </c>
    </row>
    <row r="1064" spans="1:5">
      <c r="A1064" s="3">
        <v>2024</v>
      </c>
      <c r="B1064" s="331">
        <v>45349</v>
      </c>
      <c r="C1064" s="69">
        <v>296</v>
      </c>
      <c r="D1064" s="69">
        <v>430.40000000000003</v>
      </c>
      <c r="E1064" s="69">
        <f t="shared" si="16"/>
        <v>726.40000000000009</v>
      </c>
    </row>
    <row r="1065" spans="1:5">
      <c r="A1065" s="3">
        <v>2024</v>
      </c>
      <c r="B1065" s="331">
        <v>45350</v>
      </c>
      <c r="C1065" s="69">
        <v>298</v>
      </c>
      <c r="D1065" s="69">
        <v>426.49999999999994</v>
      </c>
      <c r="E1065" s="69">
        <f t="shared" si="16"/>
        <v>724.5</v>
      </c>
    </row>
    <row r="1066" spans="1:5">
      <c r="A1066" s="3">
        <v>2024</v>
      </c>
      <c r="B1066" s="331">
        <v>45351</v>
      </c>
      <c r="C1066" s="69">
        <v>299</v>
      </c>
      <c r="D1066" s="69">
        <v>425.1</v>
      </c>
      <c r="E1066" s="69">
        <f t="shared" si="16"/>
        <v>724.1</v>
      </c>
    </row>
    <row r="1067" spans="1:5">
      <c r="A1067" s="3">
        <v>2024</v>
      </c>
      <c r="B1067" s="331">
        <v>45352</v>
      </c>
      <c r="C1067" s="69">
        <v>301</v>
      </c>
      <c r="D1067" s="69">
        <v>418.20000000000005</v>
      </c>
      <c r="E1067" s="69">
        <f t="shared" si="16"/>
        <v>719.2</v>
      </c>
    </row>
    <row r="1068" spans="1:5">
      <c r="A1068" s="3">
        <v>2024</v>
      </c>
      <c r="B1068" s="331">
        <v>45355</v>
      </c>
      <c r="C1068" s="69">
        <v>302</v>
      </c>
      <c r="D1068" s="69">
        <v>421.40000000000003</v>
      </c>
      <c r="E1068" s="69">
        <f t="shared" si="16"/>
        <v>723.40000000000009</v>
      </c>
    </row>
    <row r="1069" spans="1:5">
      <c r="A1069" s="3">
        <v>2024</v>
      </c>
      <c r="B1069" s="331">
        <v>45356</v>
      </c>
      <c r="C1069" s="69">
        <v>305</v>
      </c>
      <c r="D1069" s="69">
        <v>415.29999999999995</v>
      </c>
      <c r="E1069" s="69">
        <f t="shared" si="16"/>
        <v>720.3</v>
      </c>
    </row>
    <row r="1070" spans="1:5">
      <c r="A1070" s="3">
        <v>2024</v>
      </c>
      <c r="B1070" s="331">
        <v>45357</v>
      </c>
      <c r="C1070" s="69">
        <v>305</v>
      </c>
      <c r="D1070" s="69">
        <v>410.40000000000003</v>
      </c>
      <c r="E1070" s="69">
        <f t="shared" si="16"/>
        <v>715.40000000000009</v>
      </c>
    </row>
    <row r="1071" spans="1:5">
      <c r="A1071" s="3">
        <v>2024</v>
      </c>
      <c r="B1071" s="331">
        <v>45358</v>
      </c>
      <c r="C1071" s="69">
        <v>307</v>
      </c>
      <c r="D1071" s="69">
        <v>408.5</v>
      </c>
      <c r="E1071" s="69">
        <f t="shared" si="16"/>
        <v>715.5</v>
      </c>
    </row>
    <row r="1072" spans="1:5">
      <c r="A1072" s="3">
        <v>2024</v>
      </c>
      <c r="B1072" s="331">
        <v>45359</v>
      </c>
      <c r="C1072" s="69">
        <v>306</v>
      </c>
      <c r="D1072" s="69">
        <v>407.59999999999997</v>
      </c>
      <c r="E1072" s="69">
        <f t="shared" si="16"/>
        <v>713.59999999999991</v>
      </c>
    </row>
    <row r="1073" spans="1:5">
      <c r="A1073" s="3">
        <v>2024</v>
      </c>
      <c r="B1073" s="331">
        <v>45362</v>
      </c>
      <c r="C1073" s="69">
        <v>298</v>
      </c>
      <c r="D1073" s="69">
        <v>409.90000000000003</v>
      </c>
      <c r="E1073" s="69">
        <f t="shared" si="16"/>
        <v>707.90000000000009</v>
      </c>
    </row>
    <row r="1074" spans="1:5">
      <c r="A1074" s="3">
        <v>2024</v>
      </c>
      <c r="B1074" s="331">
        <v>45363</v>
      </c>
      <c r="C1074" s="69">
        <v>280</v>
      </c>
      <c r="D1074" s="69">
        <v>415.29999999999995</v>
      </c>
      <c r="E1074" s="69">
        <f t="shared" si="16"/>
        <v>695.3</v>
      </c>
    </row>
    <row r="1075" spans="1:5">
      <c r="A1075" s="3">
        <v>2024</v>
      </c>
      <c r="B1075" s="331">
        <v>45364</v>
      </c>
      <c r="C1075" s="69">
        <v>270</v>
      </c>
      <c r="D1075" s="69">
        <v>419.09999999999997</v>
      </c>
      <c r="E1075" s="69">
        <f t="shared" si="16"/>
        <v>689.09999999999991</v>
      </c>
    </row>
    <row r="1076" spans="1:5">
      <c r="A1076" s="3">
        <v>2024</v>
      </c>
      <c r="B1076" s="331">
        <v>45365</v>
      </c>
      <c r="C1076" s="69">
        <v>273</v>
      </c>
      <c r="D1076" s="69">
        <v>429.1</v>
      </c>
      <c r="E1076" s="69">
        <f t="shared" si="16"/>
        <v>702.1</v>
      </c>
    </row>
    <row r="1077" spans="1:5">
      <c r="A1077" s="3">
        <v>2024</v>
      </c>
      <c r="B1077" s="331">
        <v>45366</v>
      </c>
      <c r="C1077" s="69">
        <v>270</v>
      </c>
      <c r="D1077" s="69">
        <v>430.70000000000005</v>
      </c>
      <c r="E1077" s="69">
        <f t="shared" si="16"/>
        <v>700.7</v>
      </c>
    </row>
    <row r="1078" spans="1:5">
      <c r="A1078" s="3">
        <v>2024</v>
      </c>
      <c r="B1078" s="331">
        <v>45369</v>
      </c>
      <c r="C1078" s="69">
        <v>269</v>
      </c>
      <c r="D1078" s="69">
        <v>432.5</v>
      </c>
      <c r="E1078" s="69">
        <f t="shared" si="16"/>
        <v>701.5</v>
      </c>
    </row>
    <row r="1079" spans="1:5">
      <c r="A1079" s="3">
        <v>2024</v>
      </c>
      <c r="B1079" s="331">
        <v>45370</v>
      </c>
      <c r="C1079" s="69">
        <v>267</v>
      </c>
      <c r="D1079" s="69">
        <v>429.4</v>
      </c>
      <c r="E1079" s="69">
        <f t="shared" si="16"/>
        <v>696.4</v>
      </c>
    </row>
    <row r="1080" spans="1:5">
      <c r="A1080" s="3">
        <v>2024</v>
      </c>
      <c r="B1080" s="331">
        <v>45371</v>
      </c>
      <c r="C1080" s="69">
        <v>262</v>
      </c>
      <c r="D1080" s="69">
        <v>427.4</v>
      </c>
      <c r="E1080" s="69">
        <f t="shared" si="16"/>
        <v>689.4</v>
      </c>
    </row>
    <row r="1081" spans="1:5">
      <c r="A1081" s="3">
        <v>2024</v>
      </c>
      <c r="B1081" s="331">
        <v>45372</v>
      </c>
      <c r="C1081" s="69">
        <v>256</v>
      </c>
      <c r="D1081" s="69">
        <v>426.79999999999995</v>
      </c>
      <c r="E1081" s="69">
        <f t="shared" si="16"/>
        <v>682.8</v>
      </c>
    </row>
    <row r="1082" spans="1:5">
      <c r="A1082" s="3">
        <v>2024</v>
      </c>
      <c r="B1082" s="331">
        <v>45373</v>
      </c>
      <c r="C1082" s="69">
        <v>261</v>
      </c>
      <c r="D1082" s="69">
        <v>419.9</v>
      </c>
      <c r="E1082" s="69">
        <f t="shared" si="16"/>
        <v>680.9</v>
      </c>
    </row>
    <row r="1083" spans="1:5">
      <c r="A1083" s="3">
        <v>2024</v>
      </c>
      <c r="B1083" s="331">
        <v>45376</v>
      </c>
      <c r="C1083" s="69">
        <v>263</v>
      </c>
      <c r="D1083" s="69">
        <v>424.6</v>
      </c>
      <c r="E1083" s="69">
        <f t="shared" si="16"/>
        <v>687.6</v>
      </c>
    </row>
    <row r="1084" spans="1:5">
      <c r="A1084" s="3">
        <v>2024</v>
      </c>
      <c r="B1084" s="331">
        <v>45377</v>
      </c>
      <c r="C1084" s="69">
        <v>246</v>
      </c>
      <c r="D1084" s="69">
        <v>423.29999999999995</v>
      </c>
      <c r="E1084" s="69">
        <f t="shared" si="16"/>
        <v>669.3</v>
      </c>
    </row>
    <row r="1085" spans="1:5">
      <c r="A1085" s="3">
        <v>2024</v>
      </c>
      <c r="B1085" s="331">
        <v>45378</v>
      </c>
      <c r="C1085" s="69">
        <v>247.5</v>
      </c>
      <c r="D1085" s="69">
        <v>419.09999999999997</v>
      </c>
      <c r="E1085" s="69">
        <f t="shared" si="16"/>
        <v>666.59999999999991</v>
      </c>
    </row>
    <row r="1086" spans="1:5">
      <c r="A1086" s="3">
        <v>2024</v>
      </c>
      <c r="B1086" s="331">
        <v>45379</v>
      </c>
      <c r="C1086" s="69">
        <v>257</v>
      </c>
      <c r="D1086" s="69">
        <v>420.09999999999997</v>
      </c>
      <c r="E1086" s="69">
        <f t="shared" si="16"/>
        <v>677.09999999999991</v>
      </c>
    </row>
    <row r="1087" spans="1:5">
      <c r="A1087" s="3">
        <v>2024</v>
      </c>
      <c r="B1087" s="331">
        <v>45383</v>
      </c>
      <c r="C1087" s="69">
        <v>251.5</v>
      </c>
      <c r="D1087" s="69">
        <v>431.1</v>
      </c>
      <c r="E1087" s="69">
        <f t="shared" si="16"/>
        <v>682.6</v>
      </c>
    </row>
    <row r="1088" spans="1:5">
      <c r="A1088" s="3">
        <v>2024</v>
      </c>
      <c r="B1088" s="331">
        <v>45384</v>
      </c>
      <c r="C1088" s="69">
        <v>250</v>
      </c>
      <c r="D1088" s="69">
        <v>434.99999999999994</v>
      </c>
      <c r="E1088" s="69">
        <f t="shared" si="16"/>
        <v>685</v>
      </c>
    </row>
    <row r="1089" spans="1:5">
      <c r="A1089" s="3">
        <v>2024</v>
      </c>
      <c r="B1089" s="331">
        <v>45385</v>
      </c>
      <c r="C1089" s="69">
        <v>249</v>
      </c>
      <c r="D1089" s="69">
        <v>434.8</v>
      </c>
      <c r="E1089" s="69">
        <f t="shared" si="16"/>
        <v>683.8</v>
      </c>
    </row>
    <row r="1090" spans="1:5">
      <c r="A1090" s="3">
        <v>2024</v>
      </c>
      <c r="B1090" s="331">
        <v>45386</v>
      </c>
      <c r="C1090" s="69">
        <v>247.5</v>
      </c>
      <c r="D1090" s="69">
        <v>430.99999999999994</v>
      </c>
      <c r="E1090" s="69">
        <f t="shared" si="16"/>
        <v>678.5</v>
      </c>
    </row>
    <row r="1091" spans="1:5">
      <c r="A1091" s="3">
        <v>2024</v>
      </c>
      <c r="B1091" s="331">
        <v>45387</v>
      </c>
      <c r="C1091" s="69">
        <v>240</v>
      </c>
      <c r="D1091" s="69">
        <v>440.4</v>
      </c>
      <c r="E1091" s="69">
        <f t="shared" si="16"/>
        <v>680.4</v>
      </c>
    </row>
    <row r="1092" spans="1:5">
      <c r="A1092" s="3">
        <v>2024</v>
      </c>
      <c r="B1092" s="331">
        <v>45390</v>
      </c>
      <c r="C1092" s="69">
        <v>239.5</v>
      </c>
      <c r="D1092" s="69">
        <v>442.2</v>
      </c>
      <c r="E1092" s="69">
        <f t="shared" si="16"/>
        <v>681.7</v>
      </c>
    </row>
    <row r="1093" spans="1:5">
      <c r="A1093" s="3">
        <v>2024</v>
      </c>
      <c r="B1093" s="331">
        <v>45391</v>
      </c>
      <c r="C1093" s="69">
        <v>239.5</v>
      </c>
      <c r="D1093" s="69">
        <v>436.30000000000007</v>
      </c>
      <c r="E1093" s="69">
        <f t="shared" ref="E1093:E1156" si="17">$D1093+C1093</f>
        <v>675.80000000000007</v>
      </c>
    </row>
    <row r="1094" spans="1:5">
      <c r="A1094" s="3">
        <v>2024</v>
      </c>
      <c r="B1094" s="331">
        <v>45392</v>
      </c>
      <c r="C1094" s="69">
        <v>236</v>
      </c>
      <c r="D1094" s="69">
        <v>454.5</v>
      </c>
      <c r="E1094" s="69">
        <f t="shared" si="17"/>
        <v>690.5</v>
      </c>
    </row>
    <row r="1095" spans="1:5">
      <c r="A1095" s="3">
        <v>2024</v>
      </c>
      <c r="B1095" s="331">
        <v>45393</v>
      </c>
      <c r="C1095" s="69">
        <v>237</v>
      </c>
      <c r="D1095" s="69">
        <v>458.90000000000003</v>
      </c>
      <c r="E1095" s="69">
        <f t="shared" si="17"/>
        <v>695.90000000000009</v>
      </c>
    </row>
    <row r="1096" spans="1:5">
      <c r="A1096" s="3">
        <v>2024</v>
      </c>
      <c r="B1096" s="331">
        <v>45394</v>
      </c>
      <c r="C1096" s="69">
        <v>243</v>
      </c>
      <c r="D1096" s="69">
        <v>452.29999999999995</v>
      </c>
      <c r="E1096" s="69">
        <f t="shared" si="17"/>
        <v>695.3</v>
      </c>
    </row>
    <row r="1097" spans="1:5">
      <c r="A1097" s="3">
        <v>2024</v>
      </c>
      <c r="B1097" s="331">
        <v>45397</v>
      </c>
      <c r="C1097" s="69">
        <v>247.5</v>
      </c>
      <c r="D1097" s="69">
        <v>460.29999999999995</v>
      </c>
      <c r="E1097" s="69">
        <f t="shared" si="17"/>
        <v>707.8</v>
      </c>
    </row>
    <row r="1098" spans="1:5">
      <c r="A1098" s="3">
        <v>2024</v>
      </c>
      <c r="B1098" s="331">
        <v>45398</v>
      </c>
      <c r="C1098" s="69">
        <v>250</v>
      </c>
      <c r="D1098" s="69">
        <v>466.8</v>
      </c>
      <c r="E1098" s="69">
        <f t="shared" si="17"/>
        <v>716.8</v>
      </c>
    </row>
    <row r="1099" spans="1:5">
      <c r="A1099" s="3">
        <v>2024</v>
      </c>
      <c r="B1099" s="331">
        <v>45399</v>
      </c>
      <c r="C1099" s="69">
        <v>252.5</v>
      </c>
      <c r="D1099" s="69">
        <v>458.8</v>
      </c>
      <c r="E1099" s="69">
        <f t="shared" si="17"/>
        <v>711.3</v>
      </c>
    </row>
    <row r="1100" spans="1:5">
      <c r="A1100" s="3">
        <v>2024</v>
      </c>
      <c r="B1100" s="331">
        <v>45400</v>
      </c>
      <c r="C1100" s="69">
        <v>255</v>
      </c>
      <c r="D1100" s="69">
        <v>463.40000000000003</v>
      </c>
      <c r="E1100" s="69">
        <f t="shared" si="17"/>
        <v>718.40000000000009</v>
      </c>
    </row>
    <row r="1101" spans="1:5">
      <c r="A1101" s="3">
        <v>2024</v>
      </c>
      <c r="B1101" s="331">
        <v>45401</v>
      </c>
      <c r="C1101" s="69">
        <v>254.5</v>
      </c>
      <c r="D1101" s="69">
        <v>462.2</v>
      </c>
      <c r="E1101" s="69">
        <f t="shared" si="17"/>
        <v>716.7</v>
      </c>
    </row>
    <row r="1102" spans="1:5">
      <c r="A1102" s="3">
        <v>2024</v>
      </c>
      <c r="B1102" s="331">
        <v>45404</v>
      </c>
      <c r="C1102" s="69">
        <v>251</v>
      </c>
      <c r="D1102" s="69">
        <v>461.00000000000006</v>
      </c>
      <c r="E1102" s="69">
        <f t="shared" si="17"/>
        <v>712</v>
      </c>
    </row>
    <row r="1103" spans="1:5">
      <c r="A1103" s="3">
        <v>2024</v>
      </c>
      <c r="B1103" s="331">
        <v>45405</v>
      </c>
      <c r="C1103" s="69">
        <v>247</v>
      </c>
      <c r="D1103" s="69">
        <v>460.1</v>
      </c>
      <c r="E1103" s="69">
        <f t="shared" si="17"/>
        <v>707.1</v>
      </c>
    </row>
    <row r="1104" spans="1:5">
      <c r="A1104" s="3">
        <v>2024</v>
      </c>
      <c r="B1104" s="331">
        <v>45406</v>
      </c>
      <c r="C1104" s="69">
        <v>246.5</v>
      </c>
      <c r="D1104" s="69">
        <v>464.29999999999995</v>
      </c>
      <c r="E1104" s="69">
        <f t="shared" si="17"/>
        <v>710.8</v>
      </c>
    </row>
    <row r="1105" spans="1:5">
      <c r="A1105" s="3">
        <v>2024</v>
      </c>
      <c r="B1105" s="331">
        <v>45407</v>
      </c>
      <c r="C1105" s="69">
        <v>245.5</v>
      </c>
      <c r="D1105" s="69">
        <v>470.5</v>
      </c>
      <c r="E1105" s="69">
        <f t="shared" si="17"/>
        <v>716</v>
      </c>
    </row>
    <row r="1106" spans="1:5">
      <c r="A1106" s="3">
        <v>2024</v>
      </c>
      <c r="B1106" s="331">
        <v>45408</v>
      </c>
      <c r="C1106" s="69">
        <v>244.5</v>
      </c>
      <c r="D1106" s="69">
        <v>466.5</v>
      </c>
      <c r="E1106" s="69">
        <f t="shared" si="17"/>
        <v>711</v>
      </c>
    </row>
    <row r="1107" spans="1:5">
      <c r="A1107" s="3">
        <v>2024</v>
      </c>
      <c r="B1107" s="331">
        <v>45411</v>
      </c>
      <c r="C1107" s="69">
        <v>245.5</v>
      </c>
      <c r="D1107" s="69">
        <v>461.5</v>
      </c>
      <c r="E1107" s="69">
        <f t="shared" si="17"/>
        <v>707</v>
      </c>
    </row>
    <row r="1108" spans="1:5">
      <c r="A1108" s="3">
        <v>2024</v>
      </c>
      <c r="B1108" s="331">
        <v>45412</v>
      </c>
      <c r="C1108" s="69">
        <v>246.5</v>
      </c>
      <c r="D1108" s="69">
        <v>468.1</v>
      </c>
      <c r="E1108" s="69">
        <f t="shared" si="17"/>
        <v>714.6</v>
      </c>
    </row>
    <row r="1109" spans="1:5">
      <c r="A1109" s="3">
        <v>2024</v>
      </c>
      <c r="B1109" s="331">
        <v>45413</v>
      </c>
      <c r="C1109" s="69">
        <v>251</v>
      </c>
      <c r="D1109" s="69">
        <v>462.9</v>
      </c>
      <c r="E1109" s="69">
        <f t="shared" si="17"/>
        <v>713.9</v>
      </c>
    </row>
    <row r="1110" spans="1:5">
      <c r="A1110" s="3">
        <v>2024</v>
      </c>
      <c r="B1110" s="331">
        <v>45414</v>
      </c>
      <c r="C1110" s="69">
        <v>252</v>
      </c>
      <c r="D1110" s="69">
        <v>458.2</v>
      </c>
      <c r="E1110" s="69">
        <f t="shared" si="17"/>
        <v>710.2</v>
      </c>
    </row>
    <row r="1111" spans="1:5">
      <c r="A1111" s="3">
        <v>2024</v>
      </c>
      <c r="B1111" s="331">
        <v>45415</v>
      </c>
      <c r="C1111" s="69">
        <v>243.5</v>
      </c>
      <c r="D1111" s="69">
        <v>451</v>
      </c>
      <c r="E1111" s="69">
        <f t="shared" si="17"/>
        <v>694.5</v>
      </c>
    </row>
    <row r="1112" spans="1:5">
      <c r="A1112" s="3">
        <v>2024</v>
      </c>
      <c r="B1112" s="331">
        <v>45418</v>
      </c>
      <c r="C1112" s="69">
        <v>241</v>
      </c>
      <c r="D1112" s="69">
        <v>448.80000000000007</v>
      </c>
      <c r="E1112" s="69">
        <f t="shared" si="17"/>
        <v>689.80000000000007</v>
      </c>
    </row>
    <row r="1113" spans="1:5">
      <c r="A1113" s="3">
        <v>2024</v>
      </c>
      <c r="B1113" s="331">
        <v>45419</v>
      </c>
      <c r="C1113" s="69">
        <v>244.5</v>
      </c>
      <c r="D1113" s="69">
        <v>445.8</v>
      </c>
      <c r="E1113" s="69">
        <f t="shared" si="17"/>
        <v>690.3</v>
      </c>
    </row>
    <row r="1114" spans="1:5">
      <c r="A1114" s="3">
        <v>2024</v>
      </c>
      <c r="B1114" s="331">
        <v>45420</v>
      </c>
      <c r="C1114" s="69">
        <v>243</v>
      </c>
      <c r="D1114" s="69">
        <v>449.5</v>
      </c>
      <c r="E1114" s="69">
        <f t="shared" si="17"/>
        <v>692.5</v>
      </c>
    </row>
    <row r="1115" spans="1:5">
      <c r="A1115" s="3">
        <v>2024</v>
      </c>
      <c r="B1115" s="331">
        <v>45421</v>
      </c>
      <c r="C1115" s="69">
        <v>242</v>
      </c>
      <c r="D1115" s="69">
        <v>445.4</v>
      </c>
      <c r="E1115" s="69">
        <f t="shared" si="17"/>
        <v>687.4</v>
      </c>
    </row>
    <row r="1116" spans="1:5">
      <c r="A1116" s="3">
        <v>2024</v>
      </c>
      <c r="B1116" s="331">
        <v>45422</v>
      </c>
      <c r="C1116" s="69">
        <v>240.5</v>
      </c>
      <c r="D1116" s="69">
        <v>449.7</v>
      </c>
      <c r="E1116" s="69">
        <f t="shared" si="17"/>
        <v>690.2</v>
      </c>
    </row>
    <row r="1117" spans="1:5">
      <c r="A1117" s="3">
        <v>2024</v>
      </c>
      <c r="B1117" s="331">
        <v>45425</v>
      </c>
      <c r="C1117" s="69">
        <v>238.5</v>
      </c>
      <c r="D1117" s="69">
        <v>448.7</v>
      </c>
      <c r="E1117" s="69">
        <f t="shared" si="17"/>
        <v>687.2</v>
      </c>
    </row>
    <row r="1118" spans="1:5">
      <c r="A1118" s="3">
        <v>2024</v>
      </c>
      <c r="B1118" s="331">
        <v>45426</v>
      </c>
      <c r="C1118" s="69">
        <v>241</v>
      </c>
      <c r="D1118" s="69">
        <v>444.00000000000006</v>
      </c>
      <c r="E1118" s="69">
        <f t="shared" si="17"/>
        <v>685</v>
      </c>
    </row>
    <row r="1119" spans="1:5">
      <c r="A1119" s="3">
        <v>2024</v>
      </c>
      <c r="B1119" s="331">
        <v>45427</v>
      </c>
      <c r="C1119" s="69">
        <v>237</v>
      </c>
      <c r="D1119" s="69">
        <v>434.1</v>
      </c>
      <c r="E1119" s="69">
        <f t="shared" si="17"/>
        <v>671.1</v>
      </c>
    </row>
    <row r="1120" spans="1:5">
      <c r="A1120" s="3">
        <v>2024</v>
      </c>
      <c r="B1120" s="331">
        <v>45428</v>
      </c>
      <c r="C1120" s="69">
        <v>233.5</v>
      </c>
      <c r="D1120" s="69">
        <v>437.6</v>
      </c>
      <c r="E1120" s="69">
        <f t="shared" si="17"/>
        <v>671.1</v>
      </c>
    </row>
    <row r="1121" spans="1:5">
      <c r="A1121" s="3">
        <v>2024</v>
      </c>
      <c r="B1121" s="331">
        <v>45429</v>
      </c>
      <c r="C1121" s="69">
        <v>233</v>
      </c>
      <c r="D1121" s="69">
        <v>442.2</v>
      </c>
      <c r="E1121" s="69">
        <f t="shared" si="17"/>
        <v>675.2</v>
      </c>
    </row>
    <row r="1122" spans="1:5">
      <c r="A1122" s="3">
        <v>2024</v>
      </c>
      <c r="B1122" s="331">
        <v>45432</v>
      </c>
      <c r="C1122" s="69">
        <v>227.5</v>
      </c>
      <c r="D1122" s="69">
        <v>444.5</v>
      </c>
      <c r="E1122" s="69">
        <f t="shared" si="17"/>
        <v>672</v>
      </c>
    </row>
    <row r="1123" spans="1:5">
      <c r="A1123" s="3">
        <v>2024</v>
      </c>
      <c r="B1123" s="331">
        <v>45433</v>
      </c>
      <c r="C1123" s="69">
        <v>230</v>
      </c>
      <c r="D1123" s="69">
        <v>441.3</v>
      </c>
      <c r="E1123" s="69">
        <f t="shared" si="17"/>
        <v>671.3</v>
      </c>
    </row>
    <row r="1124" spans="1:5">
      <c r="A1124" s="3">
        <v>2024</v>
      </c>
      <c r="B1124" s="331">
        <v>45434</v>
      </c>
      <c r="C1124" s="69">
        <v>232.5</v>
      </c>
      <c r="D1124" s="69">
        <v>442.40000000000003</v>
      </c>
      <c r="E1124" s="69">
        <f t="shared" si="17"/>
        <v>674.90000000000009</v>
      </c>
    </row>
    <row r="1125" spans="1:5">
      <c r="A1125" s="3">
        <v>2024</v>
      </c>
      <c r="B1125" s="331">
        <v>45435</v>
      </c>
      <c r="C1125" s="69">
        <v>236.5</v>
      </c>
      <c r="D1125" s="69">
        <v>447.79999999999995</v>
      </c>
      <c r="E1125" s="69">
        <f t="shared" si="17"/>
        <v>684.3</v>
      </c>
    </row>
    <row r="1126" spans="1:5">
      <c r="A1126" s="3">
        <v>2024</v>
      </c>
      <c r="B1126" s="331">
        <v>45436</v>
      </c>
      <c r="C1126" s="69">
        <v>237</v>
      </c>
      <c r="D1126" s="69">
        <v>446.6</v>
      </c>
      <c r="E1126" s="69">
        <f t="shared" si="17"/>
        <v>683.6</v>
      </c>
    </row>
    <row r="1127" spans="1:5">
      <c r="A1127" s="3">
        <v>2024</v>
      </c>
      <c r="B1127" s="331">
        <v>45440</v>
      </c>
      <c r="C1127" s="69">
        <v>243</v>
      </c>
      <c r="D1127" s="69">
        <v>455.1</v>
      </c>
      <c r="E1127" s="69">
        <f t="shared" si="17"/>
        <v>698.1</v>
      </c>
    </row>
    <row r="1128" spans="1:5">
      <c r="A1128" s="3">
        <v>2024</v>
      </c>
      <c r="B1128" s="331">
        <v>45441</v>
      </c>
      <c r="C1128" s="69">
        <v>233.5</v>
      </c>
      <c r="D1128" s="69">
        <v>461.4</v>
      </c>
      <c r="E1128" s="69">
        <f t="shared" si="17"/>
        <v>694.9</v>
      </c>
    </row>
    <row r="1129" spans="1:5">
      <c r="A1129" s="3">
        <v>2024</v>
      </c>
      <c r="B1129" s="331">
        <v>45442</v>
      </c>
      <c r="C1129" s="69">
        <v>234.5</v>
      </c>
      <c r="D1129" s="69">
        <v>454.7</v>
      </c>
      <c r="E1129" s="69">
        <f t="shared" si="17"/>
        <v>689.2</v>
      </c>
    </row>
    <row r="1130" spans="1:5">
      <c r="A1130" s="3">
        <v>2024</v>
      </c>
      <c r="B1130" s="331">
        <v>45443</v>
      </c>
      <c r="C1130" s="69">
        <v>235</v>
      </c>
      <c r="D1130" s="69">
        <v>450</v>
      </c>
      <c r="E1130" s="69">
        <f t="shared" si="17"/>
        <v>685</v>
      </c>
    </row>
    <row r="1131" spans="1:5">
      <c r="A1131" s="3">
        <v>2024</v>
      </c>
      <c r="B1131" s="331">
        <v>45446</v>
      </c>
      <c r="C1131" s="69">
        <v>237.5</v>
      </c>
      <c r="D1131" s="69">
        <v>438.90000000000003</v>
      </c>
      <c r="E1131" s="69">
        <f t="shared" si="17"/>
        <v>676.40000000000009</v>
      </c>
    </row>
    <row r="1132" spans="1:5">
      <c r="A1132" s="3">
        <v>2024</v>
      </c>
      <c r="B1132" s="331">
        <v>45447</v>
      </c>
      <c r="C1132" s="69">
        <v>239.5</v>
      </c>
      <c r="D1132" s="69">
        <v>432.7</v>
      </c>
      <c r="E1132" s="69">
        <f t="shared" si="17"/>
        <v>672.2</v>
      </c>
    </row>
    <row r="1133" spans="1:5">
      <c r="A1133" s="3">
        <v>2024</v>
      </c>
      <c r="B1133" s="331">
        <v>45448</v>
      </c>
      <c r="C1133" s="69">
        <v>240.5</v>
      </c>
      <c r="D1133" s="69">
        <v>427.59999999999997</v>
      </c>
      <c r="E1133" s="69">
        <f t="shared" si="17"/>
        <v>668.09999999999991</v>
      </c>
    </row>
    <row r="1134" spans="1:5">
      <c r="A1134" s="3">
        <v>2024</v>
      </c>
      <c r="B1134" s="331">
        <v>45449</v>
      </c>
      <c r="C1134" s="69">
        <v>242</v>
      </c>
      <c r="D1134" s="69">
        <v>428.8</v>
      </c>
      <c r="E1134" s="69">
        <f t="shared" si="17"/>
        <v>670.8</v>
      </c>
    </row>
    <row r="1135" spans="1:5">
      <c r="A1135" s="3">
        <v>2024</v>
      </c>
      <c r="B1135" s="331">
        <v>45450</v>
      </c>
      <c r="C1135" s="69">
        <v>236</v>
      </c>
      <c r="D1135" s="69">
        <v>443.40000000000003</v>
      </c>
      <c r="E1135" s="69">
        <f t="shared" si="17"/>
        <v>679.40000000000009</v>
      </c>
    </row>
    <row r="1136" spans="1:5">
      <c r="A1136" s="3">
        <v>2024</v>
      </c>
      <c r="B1136" s="331">
        <v>45453</v>
      </c>
      <c r="C1136" s="69">
        <v>236</v>
      </c>
      <c r="D1136" s="69">
        <v>446.8</v>
      </c>
      <c r="E1136" s="69">
        <f t="shared" si="17"/>
        <v>682.8</v>
      </c>
    </row>
    <row r="1137" spans="1:5">
      <c r="A1137" s="3">
        <v>2024</v>
      </c>
      <c r="B1137" s="331">
        <v>45454</v>
      </c>
      <c r="C1137" s="69">
        <v>238.5</v>
      </c>
      <c r="D1137" s="69">
        <v>440.5</v>
      </c>
      <c r="E1137" s="69">
        <f t="shared" si="17"/>
        <v>679</v>
      </c>
    </row>
    <row r="1138" spans="1:5">
      <c r="A1138" s="3">
        <v>2024</v>
      </c>
      <c r="B1138" s="331">
        <v>45455</v>
      </c>
      <c r="C1138" s="69">
        <v>236.5</v>
      </c>
      <c r="D1138" s="69">
        <v>431.70000000000005</v>
      </c>
      <c r="E1138" s="69">
        <f t="shared" si="17"/>
        <v>668.2</v>
      </c>
    </row>
    <row r="1139" spans="1:5">
      <c r="A1139" s="3">
        <v>2024</v>
      </c>
      <c r="B1139" s="331">
        <v>45456</v>
      </c>
      <c r="C1139" s="69">
        <v>242.5</v>
      </c>
      <c r="D1139" s="69">
        <v>424.5</v>
      </c>
      <c r="E1139" s="69">
        <f t="shared" si="17"/>
        <v>667</v>
      </c>
    </row>
    <row r="1140" spans="1:5">
      <c r="A1140" s="3">
        <v>2024</v>
      </c>
      <c r="B1140" s="331">
        <v>45457</v>
      </c>
      <c r="C1140" s="69">
        <v>247</v>
      </c>
      <c r="D1140" s="69">
        <v>422.20000000000005</v>
      </c>
      <c r="E1140" s="69">
        <f t="shared" si="17"/>
        <v>669.2</v>
      </c>
    </row>
    <row r="1141" spans="1:5">
      <c r="A1141" s="3">
        <v>2024</v>
      </c>
      <c r="B1141" s="331">
        <v>45460</v>
      </c>
      <c r="C1141" s="69">
        <v>247.5</v>
      </c>
      <c r="D1141" s="69">
        <v>428.2</v>
      </c>
      <c r="E1141" s="69">
        <f t="shared" si="17"/>
        <v>675.7</v>
      </c>
    </row>
    <row r="1142" spans="1:5">
      <c r="A1142" s="3">
        <v>2024</v>
      </c>
      <c r="B1142" s="331">
        <v>45461</v>
      </c>
      <c r="C1142" s="69">
        <v>248</v>
      </c>
      <c r="D1142" s="69">
        <v>422.40000000000003</v>
      </c>
      <c r="E1142" s="69">
        <f t="shared" si="17"/>
        <v>670.40000000000009</v>
      </c>
    </row>
    <row r="1143" spans="1:5">
      <c r="A1143" s="3">
        <v>2024</v>
      </c>
      <c r="B1143" s="331">
        <v>45463</v>
      </c>
      <c r="C1143" s="69">
        <v>247</v>
      </c>
      <c r="D1143" s="69">
        <v>426.1</v>
      </c>
      <c r="E1143" s="69">
        <f t="shared" si="17"/>
        <v>673.1</v>
      </c>
    </row>
    <row r="1144" spans="1:5">
      <c r="A1144" s="3">
        <v>2024</v>
      </c>
      <c r="B1144" s="331">
        <v>45464</v>
      </c>
      <c r="C1144" s="69">
        <v>246.5</v>
      </c>
      <c r="D1144" s="69">
        <v>425.7</v>
      </c>
      <c r="E1144" s="69">
        <f t="shared" si="17"/>
        <v>672.2</v>
      </c>
    </row>
    <row r="1145" spans="1:5">
      <c r="A1145" s="3">
        <v>2024</v>
      </c>
      <c r="B1145" s="331">
        <v>45467</v>
      </c>
      <c r="C1145" s="69">
        <v>247</v>
      </c>
      <c r="D1145" s="69">
        <v>423.29999999999995</v>
      </c>
      <c r="E1145" s="69">
        <f t="shared" si="17"/>
        <v>670.3</v>
      </c>
    </row>
    <row r="1146" spans="1:5">
      <c r="A1146" s="3">
        <v>2024</v>
      </c>
      <c r="B1146" s="331">
        <v>45468</v>
      </c>
      <c r="C1146" s="69">
        <v>244</v>
      </c>
      <c r="D1146" s="69">
        <v>424.9</v>
      </c>
      <c r="E1146" s="69">
        <f t="shared" si="17"/>
        <v>668.9</v>
      </c>
    </row>
    <row r="1147" spans="1:5">
      <c r="A1147" s="3">
        <v>2024</v>
      </c>
      <c r="B1147" s="331">
        <v>45469</v>
      </c>
      <c r="C1147" s="69">
        <v>242.5</v>
      </c>
      <c r="D1147" s="69">
        <v>433</v>
      </c>
      <c r="E1147" s="69">
        <f t="shared" si="17"/>
        <v>675.5</v>
      </c>
    </row>
    <row r="1148" spans="1:5">
      <c r="A1148" s="3">
        <v>2024</v>
      </c>
      <c r="B1148" s="331">
        <v>45470</v>
      </c>
      <c r="C1148" s="69">
        <v>242.5</v>
      </c>
      <c r="D1148" s="69">
        <v>428.7</v>
      </c>
      <c r="E1148" s="69">
        <f t="shared" si="17"/>
        <v>671.2</v>
      </c>
    </row>
    <row r="1149" spans="1:5">
      <c r="A1149" s="3">
        <v>2024</v>
      </c>
      <c r="B1149" s="331">
        <v>45471</v>
      </c>
      <c r="C1149" s="69">
        <v>240</v>
      </c>
      <c r="D1149" s="69">
        <v>439.70000000000005</v>
      </c>
      <c r="E1149" s="69">
        <f t="shared" si="17"/>
        <v>679.7</v>
      </c>
    </row>
    <row r="1150" spans="1:5">
      <c r="A1150" s="3">
        <v>2024</v>
      </c>
      <c r="B1150" s="331">
        <v>45474</v>
      </c>
      <c r="C1150" s="69">
        <v>245</v>
      </c>
      <c r="D1150" s="69">
        <v>446.2</v>
      </c>
      <c r="E1150" s="69">
        <f t="shared" si="17"/>
        <v>691.2</v>
      </c>
    </row>
    <row r="1151" spans="1:5">
      <c r="A1151" s="3">
        <v>2024</v>
      </c>
      <c r="B1151" s="331">
        <v>45475</v>
      </c>
      <c r="C1151" s="69">
        <v>245.5</v>
      </c>
      <c r="D1151" s="69">
        <v>443.29999999999995</v>
      </c>
      <c r="E1151" s="69">
        <f t="shared" si="17"/>
        <v>688.8</v>
      </c>
    </row>
    <row r="1152" spans="1:5">
      <c r="A1152" s="3">
        <v>2024</v>
      </c>
      <c r="B1152" s="331">
        <v>45476</v>
      </c>
      <c r="C1152" s="69">
        <v>242</v>
      </c>
      <c r="D1152" s="69">
        <v>436.00000000000006</v>
      </c>
      <c r="E1152" s="69">
        <f t="shared" si="17"/>
        <v>678</v>
      </c>
    </row>
    <row r="1153" spans="1:5">
      <c r="A1153" s="3">
        <v>2024</v>
      </c>
      <c r="B1153" s="331">
        <v>45478</v>
      </c>
      <c r="C1153" s="69">
        <v>239.5</v>
      </c>
      <c r="D1153" s="69">
        <v>427.9</v>
      </c>
      <c r="E1153" s="69">
        <f t="shared" si="17"/>
        <v>667.4</v>
      </c>
    </row>
    <row r="1154" spans="1:5">
      <c r="A1154" s="3">
        <v>2024</v>
      </c>
      <c r="B1154" s="331">
        <v>45481</v>
      </c>
      <c r="C1154" s="69">
        <v>236</v>
      </c>
      <c r="D1154" s="69">
        <v>428</v>
      </c>
      <c r="E1154" s="69">
        <f t="shared" si="17"/>
        <v>664</v>
      </c>
    </row>
    <row r="1155" spans="1:5">
      <c r="A1155" s="3">
        <v>2024</v>
      </c>
      <c r="B1155" s="331">
        <v>45482</v>
      </c>
      <c r="C1155" s="69">
        <v>237.5</v>
      </c>
      <c r="D1155" s="69">
        <v>429.7</v>
      </c>
      <c r="E1155" s="69">
        <f t="shared" si="17"/>
        <v>667.2</v>
      </c>
    </row>
    <row r="1156" spans="1:5">
      <c r="A1156" s="3">
        <v>2024</v>
      </c>
      <c r="B1156" s="331">
        <v>45483</v>
      </c>
      <c r="C1156" s="69">
        <v>238.5</v>
      </c>
      <c r="D1156" s="69">
        <v>428.5</v>
      </c>
      <c r="E1156" s="69">
        <f t="shared" si="17"/>
        <v>667</v>
      </c>
    </row>
    <row r="1157" spans="1:5">
      <c r="A1157" s="3">
        <v>2024</v>
      </c>
      <c r="B1157" s="331">
        <v>45484</v>
      </c>
      <c r="C1157" s="69">
        <v>237.5</v>
      </c>
      <c r="D1157" s="69">
        <v>421.1</v>
      </c>
      <c r="E1157" s="69">
        <f t="shared" ref="E1157:E1220" si="18">$D1157+C1157</f>
        <v>658.6</v>
      </c>
    </row>
    <row r="1158" spans="1:5">
      <c r="A1158" s="3">
        <v>2024</v>
      </c>
      <c r="B1158" s="331">
        <v>45485</v>
      </c>
      <c r="C1158" s="69">
        <v>239</v>
      </c>
      <c r="D1158" s="69">
        <v>418.40000000000003</v>
      </c>
      <c r="E1158" s="69">
        <f t="shared" si="18"/>
        <v>657.40000000000009</v>
      </c>
    </row>
    <row r="1159" spans="1:5">
      <c r="A1159" s="3">
        <v>2024</v>
      </c>
      <c r="B1159" s="331">
        <v>45488</v>
      </c>
      <c r="C1159" s="69">
        <v>238</v>
      </c>
      <c r="D1159" s="69">
        <v>423.00000000000006</v>
      </c>
      <c r="E1159" s="69">
        <f t="shared" si="18"/>
        <v>661</v>
      </c>
    </row>
    <row r="1160" spans="1:5">
      <c r="A1160" s="3">
        <v>2024</v>
      </c>
      <c r="B1160" s="331">
        <v>45489</v>
      </c>
      <c r="C1160" s="69">
        <v>240.5</v>
      </c>
      <c r="D1160" s="69">
        <v>415.9</v>
      </c>
      <c r="E1160" s="69">
        <f t="shared" si="18"/>
        <v>656.4</v>
      </c>
    </row>
    <row r="1161" spans="1:5">
      <c r="A1161" s="3">
        <v>2024</v>
      </c>
      <c r="B1161" s="331">
        <v>45490</v>
      </c>
      <c r="C1161" s="69">
        <v>243</v>
      </c>
      <c r="D1161" s="69">
        <v>415.9</v>
      </c>
      <c r="E1161" s="69">
        <f t="shared" si="18"/>
        <v>658.9</v>
      </c>
    </row>
    <row r="1162" spans="1:5">
      <c r="A1162" s="3">
        <v>2024</v>
      </c>
      <c r="B1162" s="331">
        <v>45491</v>
      </c>
      <c r="C1162" s="69">
        <v>244</v>
      </c>
      <c r="D1162" s="69">
        <v>420.3</v>
      </c>
      <c r="E1162" s="69">
        <f t="shared" si="18"/>
        <v>664.3</v>
      </c>
    </row>
    <row r="1163" spans="1:5">
      <c r="A1163" s="3">
        <v>2024</v>
      </c>
      <c r="B1163" s="331">
        <v>45492</v>
      </c>
      <c r="C1163" s="69">
        <v>242.5</v>
      </c>
      <c r="D1163" s="69">
        <v>424</v>
      </c>
      <c r="E1163" s="69">
        <f t="shared" si="18"/>
        <v>666.5</v>
      </c>
    </row>
    <row r="1164" spans="1:5">
      <c r="A1164" s="3">
        <v>2024</v>
      </c>
      <c r="B1164" s="331">
        <v>45495</v>
      </c>
      <c r="C1164" s="69">
        <v>245</v>
      </c>
      <c r="D1164" s="69">
        <v>425.4</v>
      </c>
      <c r="E1164" s="69">
        <f t="shared" si="18"/>
        <v>670.4</v>
      </c>
    </row>
    <row r="1165" spans="1:5">
      <c r="A1165" s="3">
        <v>2024</v>
      </c>
      <c r="B1165" s="331">
        <v>45496</v>
      </c>
      <c r="C1165" s="69">
        <v>240.5</v>
      </c>
      <c r="D1165" s="69">
        <v>425.2</v>
      </c>
      <c r="E1165" s="69">
        <f t="shared" si="18"/>
        <v>665.7</v>
      </c>
    </row>
    <row r="1166" spans="1:5">
      <c r="A1166" s="3">
        <v>2024</v>
      </c>
      <c r="B1166" s="331">
        <v>45497</v>
      </c>
      <c r="C1166" s="69">
        <v>240</v>
      </c>
      <c r="D1166" s="69">
        <v>428.5</v>
      </c>
      <c r="E1166" s="69">
        <f t="shared" si="18"/>
        <v>668.5</v>
      </c>
    </row>
    <row r="1167" spans="1:5">
      <c r="A1167" s="3">
        <v>2024</v>
      </c>
      <c r="B1167" s="331">
        <v>45498</v>
      </c>
      <c r="C1167" s="69">
        <v>238.5</v>
      </c>
      <c r="D1167" s="69">
        <v>424.2</v>
      </c>
      <c r="E1167" s="69">
        <f t="shared" si="18"/>
        <v>662.7</v>
      </c>
    </row>
    <row r="1168" spans="1:5">
      <c r="A1168" s="3">
        <v>2024</v>
      </c>
      <c r="B1168" s="331">
        <v>45499</v>
      </c>
      <c r="C1168" s="69">
        <v>239.5</v>
      </c>
      <c r="D1168" s="69">
        <v>419.5</v>
      </c>
      <c r="E1168" s="69">
        <f t="shared" si="18"/>
        <v>659</v>
      </c>
    </row>
    <row r="1169" spans="1:5">
      <c r="A1169" s="3">
        <v>2024</v>
      </c>
      <c r="B1169" s="331">
        <v>45502</v>
      </c>
      <c r="C1169" s="69">
        <v>240</v>
      </c>
      <c r="D1169" s="69">
        <v>417.5</v>
      </c>
      <c r="E1169" s="69">
        <f t="shared" si="18"/>
        <v>657.5</v>
      </c>
    </row>
    <row r="1170" spans="1:5">
      <c r="A1170" s="3">
        <v>2024</v>
      </c>
      <c r="B1170" s="331">
        <v>45503</v>
      </c>
      <c r="C1170" s="69">
        <v>242</v>
      </c>
      <c r="D1170" s="69">
        <v>413.99999999999994</v>
      </c>
      <c r="E1170" s="69">
        <f t="shared" si="18"/>
        <v>656</v>
      </c>
    </row>
    <row r="1171" spans="1:5">
      <c r="A1171" s="3">
        <v>2024</v>
      </c>
      <c r="B1171" s="331">
        <v>45504</v>
      </c>
      <c r="C1171" s="69">
        <v>243</v>
      </c>
      <c r="D1171" s="69">
        <v>403.2</v>
      </c>
      <c r="E1171" s="69">
        <f t="shared" si="18"/>
        <v>646.20000000000005</v>
      </c>
    </row>
    <row r="1172" spans="1:5">
      <c r="A1172" s="3">
        <v>2024</v>
      </c>
      <c r="B1172" s="331">
        <v>45505</v>
      </c>
      <c r="C1172" s="69">
        <v>248</v>
      </c>
      <c r="D1172" s="69">
        <v>397.7</v>
      </c>
      <c r="E1172" s="69">
        <f t="shared" si="18"/>
        <v>645.70000000000005</v>
      </c>
    </row>
    <row r="1173" spans="1:5">
      <c r="A1173" s="3">
        <v>2024</v>
      </c>
      <c r="B1173" s="331">
        <v>45506</v>
      </c>
      <c r="C1173" s="69">
        <v>257.5</v>
      </c>
      <c r="D1173" s="69">
        <v>379.09999999999997</v>
      </c>
      <c r="E1173" s="69">
        <f t="shared" si="18"/>
        <v>636.59999999999991</v>
      </c>
    </row>
    <row r="1174" spans="1:5">
      <c r="A1174" s="3">
        <v>2024</v>
      </c>
      <c r="B1174" s="331">
        <v>45509</v>
      </c>
      <c r="C1174" s="69">
        <v>265.5</v>
      </c>
      <c r="D1174" s="69">
        <v>378.90000000000003</v>
      </c>
      <c r="E1174" s="69">
        <f t="shared" si="18"/>
        <v>644.40000000000009</v>
      </c>
    </row>
    <row r="1175" spans="1:5">
      <c r="A1175" s="3">
        <v>2024</v>
      </c>
      <c r="B1175" s="331">
        <v>45510</v>
      </c>
      <c r="C1175" s="69">
        <v>257.5</v>
      </c>
      <c r="D1175" s="69">
        <v>389.29999999999995</v>
      </c>
      <c r="E1175" s="69">
        <f t="shared" si="18"/>
        <v>646.79999999999995</v>
      </c>
    </row>
    <row r="1176" spans="1:5">
      <c r="A1176" s="3">
        <v>2024</v>
      </c>
      <c r="B1176" s="331">
        <v>45511</v>
      </c>
      <c r="C1176" s="69">
        <v>253</v>
      </c>
      <c r="D1176" s="69">
        <v>394.4</v>
      </c>
      <c r="E1176" s="69">
        <f t="shared" si="18"/>
        <v>647.4</v>
      </c>
    </row>
    <row r="1177" spans="1:5">
      <c r="A1177" s="3">
        <v>2024</v>
      </c>
      <c r="B1177" s="331">
        <v>45512</v>
      </c>
      <c r="C1177" s="69">
        <v>252.5</v>
      </c>
      <c r="D1177" s="69">
        <v>399</v>
      </c>
      <c r="E1177" s="69">
        <f t="shared" si="18"/>
        <v>651.5</v>
      </c>
    </row>
    <row r="1178" spans="1:5">
      <c r="A1178" s="3">
        <v>2024</v>
      </c>
      <c r="B1178" s="331">
        <v>45513</v>
      </c>
      <c r="C1178" s="69">
        <v>253</v>
      </c>
      <c r="D1178" s="69">
        <v>394.09999999999997</v>
      </c>
      <c r="E1178" s="69">
        <f t="shared" si="18"/>
        <v>647.09999999999991</v>
      </c>
    </row>
    <row r="1179" spans="1:5">
      <c r="A1179" s="3">
        <v>2024</v>
      </c>
      <c r="B1179" s="331">
        <v>45516</v>
      </c>
      <c r="C1179" s="69">
        <v>255</v>
      </c>
      <c r="D1179" s="69">
        <v>390.5</v>
      </c>
      <c r="E1179" s="69">
        <f t="shared" si="18"/>
        <v>645.5</v>
      </c>
    </row>
    <row r="1180" spans="1:5">
      <c r="A1180" s="3">
        <v>2024</v>
      </c>
      <c r="B1180" s="331">
        <v>45517</v>
      </c>
      <c r="C1180" s="69">
        <v>256.5</v>
      </c>
      <c r="D1180" s="69">
        <v>384.4</v>
      </c>
      <c r="E1180" s="69">
        <f t="shared" si="18"/>
        <v>640.9</v>
      </c>
    </row>
    <row r="1181" spans="1:5">
      <c r="A1181" s="3">
        <v>2024</v>
      </c>
      <c r="B1181" s="331">
        <v>45518</v>
      </c>
      <c r="C1181" s="69">
        <v>253.5</v>
      </c>
      <c r="D1181" s="69">
        <v>383.70000000000005</v>
      </c>
      <c r="E1181" s="69">
        <f t="shared" si="18"/>
        <v>637.20000000000005</v>
      </c>
    </row>
    <row r="1182" spans="1:5">
      <c r="A1182" s="3">
        <v>2024</v>
      </c>
      <c r="B1182" s="331">
        <v>45519</v>
      </c>
      <c r="C1182" s="69">
        <v>248</v>
      </c>
      <c r="D1182" s="69">
        <v>391.40000000000003</v>
      </c>
      <c r="E1182" s="69">
        <f t="shared" si="18"/>
        <v>639.40000000000009</v>
      </c>
    </row>
    <row r="1183" spans="1:5">
      <c r="A1183" s="3">
        <v>2024</v>
      </c>
      <c r="B1183" s="331">
        <v>45520</v>
      </c>
      <c r="C1183" s="69">
        <v>248.5</v>
      </c>
      <c r="D1183" s="69">
        <v>388.4</v>
      </c>
      <c r="E1183" s="69">
        <f t="shared" si="18"/>
        <v>636.9</v>
      </c>
    </row>
    <row r="1184" spans="1:5">
      <c r="A1184" s="3">
        <v>2024</v>
      </c>
      <c r="B1184" s="331">
        <v>45523</v>
      </c>
      <c r="C1184" s="69">
        <v>246.5</v>
      </c>
      <c r="D1184" s="69">
        <v>387.2</v>
      </c>
      <c r="E1184" s="69">
        <f t="shared" si="18"/>
        <v>633.70000000000005</v>
      </c>
    </row>
    <row r="1185" spans="1:5">
      <c r="A1185" s="3">
        <v>2024</v>
      </c>
      <c r="B1185" s="331">
        <v>45524</v>
      </c>
      <c r="C1185" s="69">
        <v>246.5</v>
      </c>
      <c r="D1185" s="69">
        <v>380.79999999999995</v>
      </c>
      <c r="E1185" s="69">
        <f t="shared" si="18"/>
        <v>627.29999999999995</v>
      </c>
    </row>
    <row r="1186" spans="1:5">
      <c r="A1186" s="3">
        <v>2024</v>
      </c>
      <c r="B1186" s="331">
        <v>45525</v>
      </c>
      <c r="C1186" s="69">
        <v>245.5</v>
      </c>
      <c r="D1186" s="69">
        <v>380.2</v>
      </c>
      <c r="E1186" s="69">
        <f t="shared" si="18"/>
        <v>625.70000000000005</v>
      </c>
    </row>
    <row r="1187" spans="1:5">
      <c r="A1187" s="3">
        <v>2024</v>
      </c>
      <c r="B1187" s="331">
        <v>45526</v>
      </c>
      <c r="C1187" s="69">
        <v>244.5</v>
      </c>
      <c r="D1187" s="69">
        <v>385.3</v>
      </c>
      <c r="E1187" s="69">
        <f t="shared" si="18"/>
        <v>629.79999999999995</v>
      </c>
    </row>
    <row r="1188" spans="1:5">
      <c r="A1188" s="3">
        <v>2024</v>
      </c>
      <c r="B1188" s="331">
        <v>45527</v>
      </c>
      <c r="C1188" s="69">
        <v>243.5</v>
      </c>
      <c r="D1188" s="69">
        <v>380</v>
      </c>
      <c r="E1188" s="69">
        <f t="shared" si="18"/>
        <v>623.5</v>
      </c>
    </row>
    <row r="1189" spans="1:5">
      <c r="A1189" s="3">
        <v>2024</v>
      </c>
      <c r="B1189" s="331">
        <v>45530</v>
      </c>
      <c r="C1189" s="69">
        <v>241</v>
      </c>
      <c r="D1189" s="69">
        <v>381.70000000000005</v>
      </c>
      <c r="E1189" s="69">
        <f t="shared" si="18"/>
        <v>622.70000000000005</v>
      </c>
    </row>
    <row r="1190" spans="1:5">
      <c r="A1190" s="3">
        <v>2024</v>
      </c>
      <c r="B1190" s="331">
        <v>45531</v>
      </c>
      <c r="C1190" s="69">
        <v>240.5</v>
      </c>
      <c r="D1190" s="69">
        <v>382.3</v>
      </c>
      <c r="E1190" s="69">
        <f t="shared" si="18"/>
        <v>622.79999999999995</v>
      </c>
    </row>
    <row r="1191" spans="1:5">
      <c r="A1191" s="3">
        <v>2024</v>
      </c>
      <c r="B1191" s="331">
        <v>45532</v>
      </c>
      <c r="C1191" s="69">
        <v>242</v>
      </c>
      <c r="D1191" s="69">
        <v>383.59999999999997</v>
      </c>
      <c r="E1191" s="69">
        <f t="shared" si="18"/>
        <v>625.59999999999991</v>
      </c>
    </row>
    <row r="1192" spans="1:5">
      <c r="A1192" s="3">
        <v>2024</v>
      </c>
      <c r="B1192" s="331">
        <v>45533</v>
      </c>
      <c r="C1192" s="69">
        <v>239</v>
      </c>
      <c r="D1192" s="69">
        <v>386.2</v>
      </c>
      <c r="E1192" s="69">
        <f t="shared" si="18"/>
        <v>625.20000000000005</v>
      </c>
    </row>
    <row r="1193" spans="1:5">
      <c r="A1193" s="3">
        <v>2024</v>
      </c>
      <c r="B1193" s="331">
        <v>45534</v>
      </c>
      <c r="C1193" s="69">
        <v>237.5</v>
      </c>
      <c r="D1193" s="69">
        <v>390.4</v>
      </c>
      <c r="E1193" s="69">
        <f t="shared" si="18"/>
        <v>627.9</v>
      </c>
    </row>
    <row r="1194" spans="1:5">
      <c r="A1194" s="3">
        <v>2024</v>
      </c>
      <c r="B1194" s="331">
        <v>45538</v>
      </c>
      <c r="C1194" s="69">
        <v>246</v>
      </c>
      <c r="D1194" s="69">
        <v>383.2</v>
      </c>
      <c r="E1194" s="69">
        <f t="shared" si="18"/>
        <v>629.20000000000005</v>
      </c>
    </row>
    <row r="1195" spans="1:5">
      <c r="A1195" s="3">
        <v>2024</v>
      </c>
      <c r="B1195" s="331">
        <v>45539</v>
      </c>
      <c r="C1195" s="69">
        <v>252.5</v>
      </c>
      <c r="D1195" s="69">
        <v>375.59999999999997</v>
      </c>
      <c r="E1195" s="69">
        <f t="shared" si="18"/>
        <v>628.09999999999991</v>
      </c>
    </row>
    <row r="1196" spans="1:5">
      <c r="A1196" s="3">
        <v>2024</v>
      </c>
      <c r="B1196" s="331">
        <v>45540</v>
      </c>
      <c r="C1196" s="69">
        <v>255.5</v>
      </c>
      <c r="D1196" s="69">
        <v>372.8</v>
      </c>
      <c r="E1196" s="69">
        <f t="shared" si="18"/>
        <v>628.29999999999995</v>
      </c>
    </row>
    <row r="1197" spans="1:5">
      <c r="A1197" s="3">
        <v>2024</v>
      </c>
      <c r="B1197" s="331">
        <v>45541</v>
      </c>
      <c r="C1197" s="69">
        <v>258</v>
      </c>
      <c r="D1197" s="69">
        <v>371</v>
      </c>
      <c r="E1197" s="69">
        <f t="shared" si="18"/>
        <v>629</v>
      </c>
    </row>
    <row r="1198" spans="1:5">
      <c r="A1198" s="3">
        <v>2024</v>
      </c>
      <c r="B1198" s="331">
        <v>45544</v>
      </c>
      <c r="C1198" s="69">
        <v>259.5</v>
      </c>
      <c r="D1198" s="69">
        <v>370.1</v>
      </c>
      <c r="E1198" s="69">
        <f t="shared" si="18"/>
        <v>629.6</v>
      </c>
    </row>
    <row r="1199" spans="1:5">
      <c r="A1199" s="3">
        <v>2024</v>
      </c>
      <c r="B1199" s="331">
        <v>45545</v>
      </c>
      <c r="C1199" s="69">
        <v>264.5</v>
      </c>
      <c r="D1199" s="69">
        <v>364.40000000000003</v>
      </c>
      <c r="E1199" s="69">
        <f t="shared" si="18"/>
        <v>628.90000000000009</v>
      </c>
    </row>
    <row r="1200" spans="1:5">
      <c r="A1200" s="3">
        <v>2024</v>
      </c>
      <c r="B1200" s="331">
        <v>45546</v>
      </c>
      <c r="C1200" s="69">
        <v>261</v>
      </c>
      <c r="D1200" s="69">
        <v>365.4</v>
      </c>
      <c r="E1200" s="69">
        <f t="shared" si="18"/>
        <v>626.4</v>
      </c>
    </row>
    <row r="1201" spans="1:5">
      <c r="A1201" s="3">
        <v>2024</v>
      </c>
      <c r="B1201" s="331">
        <v>45547</v>
      </c>
      <c r="C1201" s="69">
        <v>258</v>
      </c>
      <c r="D1201" s="69">
        <v>367.5</v>
      </c>
      <c r="E1201" s="69">
        <f t="shared" si="18"/>
        <v>625.5</v>
      </c>
    </row>
    <row r="1202" spans="1:5">
      <c r="A1202" s="3">
        <v>2024</v>
      </c>
      <c r="B1202" s="331">
        <v>45548</v>
      </c>
      <c r="C1202" s="69">
        <v>255</v>
      </c>
      <c r="D1202" s="69">
        <v>365.3</v>
      </c>
      <c r="E1202" s="69">
        <f t="shared" si="18"/>
        <v>620.29999999999995</v>
      </c>
    </row>
    <row r="1203" spans="1:5">
      <c r="A1203" s="3">
        <v>2024</v>
      </c>
      <c r="B1203" s="331">
        <v>45551</v>
      </c>
      <c r="C1203" s="69">
        <v>258</v>
      </c>
      <c r="D1203" s="69">
        <v>361.90000000000003</v>
      </c>
      <c r="E1203" s="69">
        <f t="shared" si="18"/>
        <v>619.90000000000009</v>
      </c>
    </row>
    <row r="1204" spans="1:5">
      <c r="A1204" s="3">
        <v>2024</v>
      </c>
      <c r="B1204" s="331">
        <v>45552</v>
      </c>
      <c r="C1204" s="69">
        <v>249</v>
      </c>
      <c r="D1204" s="69">
        <v>364.7</v>
      </c>
      <c r="E1204" s="69">
        <f t="shared" si="18"/>
        <v>613.70000000000005</v>
      </c>
    </row>
    <row r="1205" spans="1:5">
      <c r="A1205" s="3">
        <v>2024</v>
      </c>
      <c r="B1205" s="331">
        <v>45553</v>
      </c>
      <c r="C1205" s="69">
        <v>242.5</v>
      </c>
      <c r="D1205" s="69">
        <v>370.5</v>
      </c>
      <c r="E1205" s="69">
        <f t="shared" si="18"/>
        <v>613</v>
      </c>
    </row>
    <row r="1206" spans="1:5">
      <c r="A1206" s="3">
        <v>2024</v>
      </c>
      <c r="B1206" s="331">
        <v>45554</v>
      </c>
      <c r="C1206" s="69">
        <v>241.5</v>
      </c>
      <c r="D1206" s="69">
        <v>371.5</v>
      </c>
      <c r="E1206" s="69">
        <f t="shared" si="18"/>
        <v>613</v>
      </c>
    </row>
    <row r="1207" spans="1:5">
      <c r="A1207" s="3">
        <v>2024</v>
      </c>
      <c r="B1207" s="331">
        <v>45555</v>
      </c>
      <c r="C1207" s="69">
        <v>241</v>
      </c>
      <c r="D1207" s="69">
        <v>374.2</v>
      </c>
      <c r="E1207" s="69">
        <f t="shared" si="18"/>
        <v>615.20000000000005</v>
      </c>
    </row>
    <row r="1208" spans="1:5">
      <c r="A1208" s="3">
        <v>2024</v>
      </c>
      <c r="B1208" s="331">
        <v>45558</v>
      </c>
      <c r="C1208" s="69">
        <v>242</v>
      </c>
      <c r="D1208" s="69">
        <v>375.09999999999997</v>
      </c>
      <c r="E1208" s="69">
        <f t="shared" si="18"/>
        <v>617.09999999999991</v>
      </c>
    </row>
    <row r="1209" spans="1:5">
      <c r="A1209" s="3">
        <v>2024</v>
      </c>
      <c r="B1209" s="331">
        <v>45559</v>
      </c>
      <c r="C1209" s="69">
        <v>244.5</v>
      </c>
      <c r="D1209" s="69">
        <v>373</v>
      </c>
      <c r="E1209" s="69">
        <f t="shared" si="18"/>
        <v>617.5</v>
      </c>
    </row>
    <row r="1210" spans="1:5">
      <c r="A1210" s="3">
        <v>2024</v>
      </c>
      <c r="B1210" s="331">
        <v>45560</v>
      </c>
      <c r="C1210" s="69">
        <v>237</v>
      </c>
      <c r="D1210" s="69">
        <v>378.6</v>
      </c>
      <c r="E1210" s="69">
        <f t="shared" si="18"/>
        <v>615.6</v>
      </c>
    </row>
    <row r="1211" spans="1:5">
      <c r="A1211" s="3">
        <v>2024</v>
      </c>
      <c r="B1211" s="331">
        <v>45561</v>
      </c>
      <c r="C1211" s="69">
        <v>231.5</v>
      </c>
      <c r="D1211" s="69">
        <v>379.7</v>
      </c>
      <c r="E1211" s="69">
        <f t="shared" si="18"/>
        <v>611.20000000000005</v>
      </c>
    </row>
    <row r="1212" spans="1:5">
      <c r="A1212" s="3">
        <v>2024</v>
      </c>
      <c r="B1212" s="331">
        <v>45562</v>
      </c>
      <c r="C1212" s="69">
        <v>232.5</v>
      </c>
      <c r="D1212" s="69">
        <v>375.2</v>
      </c>
      <c r="E1212" s="69">
        <f t="shared" si="18"/>
        <v>607.70000000000005</v>
      </c>
    </row>
    <row r="1213" spans="1:5">
      <c r="A1213" s="3">
        <v>2024</v>
      </c>
      <c r="B1213" s="331">
        <v>45565</v>
      </c>
      <c r="C1213" s="69">
        <v>230.5</v>
      </c>
      <c r="D1213" s="69">
        <v>378.2</v>
      </c>
      <c r="E1213" s="69">
        <f t="shared" si="18"/>
        <v>608.70000000000005</v>
      </c>
    </row>
    <row r="1214" spans="1:5">
      <c r="A1214" s="3">
        <v>2024</v>
      </c>
      <c r="B1214" s="331">
        <v>45566</v>
      </c>
      <c r="C1214" s="69">
        <v>229</v>
      </c>
      <c r="D1214" s="69">
        <v>373.20000000000005</v>
      </c>
      <c r="E1214" s="69">
        <f t="shared" si="18"/>
        <v>602.20000000000005</v>
      </c>
    </row>
    <row r="1215" spans="1:5">
      <c r="A1215" s="3">
        <v>2024</v>
      </c>
      <c r="B1215" s="331">
        <v>45567</v>
      </c>
      <c r="C1215" s="69">
        <v>224.5</v>
      </c>
      <c r="D1215" s="69">
        <v>378.3</v>
      </c>
      <c r="E1215" s="69">
        <f t="shared" si="18"/>
        <v>602.79999999999995</v>
      </c>
    </row>
    <row r="1216" spans="1:5">
      <c r="A1216" s="3">
        <v>2024</v>
      </c>
      <c r="B1216" s="331">
        <v>45568</v>
      </c>
      <c r="C1216" s="69">
        <v>221.5</v>
      </c>
      <c r="D1216" s="69">
        <v>384.7</v>
      </c>
      <c r="E1216" s="69">
        <f t="shared" si="18"/>
        <v>606.20000000000005</v>
      </c>
    </row>
    <row r="1217" spans="1:5">
      <c r="A1217" s="3">
        <v>2024</v>
      </c>
      <c r="B1217" s="331">
        <v>45569</v>
      </c>
      <c r="C1217" s="69">
        <v>220</v>
      </c>
      <c r="D1217" s="69">
        <v>396.8</v>
      </c>
      <c r="E1217" s="69">
        <f t="shared" si="18"/>
        <v>616.79999999999995</v>
      </c>
    </row>
    <row r="1218" spans="1:5">
      <c r="A1218" s="3">
        <v>2024</v>
      </c>
      <c r="B1218" s="331">
        <v>45572</v>
      </c>
      <c r="C1218" s="69">
        <v>220</v>
      </c>
      <c r="D1218" s="69">
        <v>402.7</v>
      </c>
      <c r="E1218" s="69">
        <f t="shared" si="18"/>
        <v>622.70000000000005</v>
      </c>
    </row>
    <row r="1219" spans="1:5">
      <c r="A1219" s="3">
        <v>2024</v>
      </c>
      <c r="B1219" s="331">
        <v>45573</v>
      </c>
      <c r="C1219" s="69">
        <v>223.5</v>
      </c>
      <c r="D1219" s="69">
        <v>401.3</v>
      </c>
      <c r="E1219" s="69">
        <f t="shared" si="18"/>
        <v>624.79999999999995</v>
      </c>
    </row>
    <row r="1220" spans="1:5">
      <c r="A1220" s="3">
        <v>2024</v>
      </c>
      <c r="B1220" s="331">
        <v>45574</v>
      </c>
      <c r="C1220" s="69">
        <v>220</v>
      </c>
      <c r="D1220" s="69">
        <v>407.4</v>
      </c>
      <c r="E1220" s="69">
        <f t="shared" si="18"/>
        <v>627.4</v>
      </c>
    </row>
    <row r="1221" spans="1:5">
      <c r="A1221" s="3">
        <v>2024</v>
      </c>
      <c r="B1221" s="331">
        <v>45575</v>
      </c>
      <c r="C1221" s="69">
        <v>225</v>
      </c>
      <c r="D1221" s="69">
        <v>406.29999999999995</v>
      </c>
      <c r="E1221" s="69">
        <f t="shared" ref="E1221:E1284" si="19">$D1221+C1221</f>
        <v>631.29999999999995</v>
      </c>
    </row>
    <row r="1222" spans="1:5">
      <c r="A1222" s="3">
        <v>2024</v>
      </c>
      <c r="B1222" s="331">
        <v>45576</v>
      </c>
      <c r="C1222" s="69">
        <v>223.5</v>
      </c>
      <c r="D1222" s="69">
        <v>410.1</v>
      </c>
      <c r="E1222" s="69">
        <f t="shared" si="19"/>
        <v>633.6</v>
      </c>
    </row>
    <row r="1223" spans="1:5">
      <c r="A1223" s="3">
        <v>2024</v>
      </c>
      <c r="B1223" s="331">
        <v>45580</v>
      </c>
      <c r="C1223" s="69">
        <v>226.5</v>
      </c>
      <c r="D1223" s="69">
        <v>403.4</v>
      </c>
      <c r="E1223" s="69">
        <f t="shared" si="19"/>
        <v>629.9</v>
      </c>
    </row>
    <row r="1224" spans="1:5">
      <c r="A1224" s="3">
        <v>2024</v>
      </c>
      <c r="B1224" s="331">
        <v>45581</v>
      </c>
      <c r="C1224" s="69">
        <v>226.5</v>
      </c>
      <c r="D1224" s="69">
        <v>401.40000000000003</v>
      </c>
      <c r="E1224" s="69">
        <f t="shared" si="19"/>
        <v>627.90000000000009</v>
      </c>
    </row>
    <row r="1225" spans="1:5">
      <c r="A1225" s="3">
        <v>2024</v>
      </c>
      <c r="B1225" s="331">
        <v>45582</v>
      </c>
      <c r="C1225" s="69">
        <v>224.5</v>
      </c>
      <c r="D1225" s="69">
        <v>409.2</v>
      </c>
      <c r="E1225" s="69">
        <f t="shared" si="19"/>
        <v>633.70000000000005</v>
      </c>
    </row>
    <row r="1226" spans="1:5">
      <c r="A1226" s="3">
        <v>2024</v>
      </c>
      <c r="B1226" s="331">
        <v>45583</v>
      </c>
      <c r="C1226" s="69">
        <v>226.5</v>
      </c>
      <c r="D1226" s="69">
        <v>408.4</v>
      </c>
      <c r="E1226" s="69">
        <f t="shared" si="19"/>
        <v>634.9</v>
      </c>
    </row>
    <row r="1227" spans="1:5">
      <c r="A1227" s="3">
        <v>2024</v>
      </c>
      <c r="B1227" s="331">
        <v>45586</v>
      </c>
      <c r="C1227" s="69">
        <v>228</v>
      </c>
      <c r="D1227" s="69">
        <v>419.7</v>
      </c>
      <c r="E1227" s="69">
        <f t="shared" si="19"/>
        <v>647.70000000000005</v>
      </c>
    </row>
    <row r="1228" spans="1:5">
      <c r="A1228" s="3">
        <v>2024</v>
      </c>
      <c r="B1228" s="331">
        <v>45587</v>
      </c>
      <c r="C1228" s="69">
        <v>233.5</v>
      </c>
      <c r="D1228" s="69">
        <v>420.9</v>
      </c>
      <c r="E1228" s="69">
        <f t="shared" si="19"/>
        <v>654.4</v>
      </c>
    </row>
    <row r="1229" spans="1:5">
      <c r="A1229" s="3">
        <v>2024</v>
      </c>
      <c r="B1229" s="331">
        <v>45588</v>
      </c>
      <c r="C1229" s="69">
        <v>235.5</v>
      </c>
      <c r="D1229" s="69">
        <v>424.7</v>
      </c>
      <c r="E1229" s="69">
        <f t="shared" si="19"/>
        <v>660.2</v>
      </c>
    </row>
    <row r="1230" spans="1:5">
      <c r="A1230" s="3">
        <v>2024</v>
      </c>
      <c r="B1230" s="331">
        <v>45589</v>
      </c>
      <c r="C1230" s="69">
        <v>235.5</v>
      </c>
      <c r="D1230" s="69">
        <v>421.3</v>
      </c>
      <c r="E1230" s="69">
        <f t="shared" si="19"/>
        <v>656.8</v>
      </c>
    </row>
    <row r="1231" spans="1:5">
      <c r="A1231" s="3">
        <v>2024</v>
      </c>
      <c r="B1231" s="331">
        <v>45590</v>
      </c>
      <c r="C1231" s="69">
        <v>229.5</v>
      </c>
      <c r="D1231" s="69">
        <v>424.09999999999997</v>
      </c>
      <c r="E1231" s="69">
        <f t="shared" si="19"/>
        <v>653.59999999999991</v>
      </c>
    </row>
    <row r="1232" spans="1:5">
      <c r="A1232" s="3">
        <v>2024</v>
      </c>
      <c r="B1232" s="331">
        <v>45593</v>
      </c>
      <c r="C1232" s="69">
        <v>232.5</v>
      </c>
      <c r="D1232" s="69">
        <v>428.3</v>
      </c>
      <c r="E1232" s="69">
        <f t="shared" si="19"/>
        <v>660.8</v>
      </c>
    </row>
    <row r="1233" spans="1:5">
      <c r="A1233" s="3">
        <v>2024</v>
      </c>
      <c r="B1233" s="331">
        <v>45594</v>
      </c>
      <c r="C1233" s="69">
        <v>234.5</v>
      </c>
      <c r="D1233" s="69">
        <v>425.5</v>
      </c>
      <c r="E1233" s="69">
        <f t="shared" si="19"/>
        <v>660</v>
      </c>
    </row>
    <row r="1234" spans="1:5">
      <c r="A1234" s="3">
        <v>2024</v>
      </c>
      <c r="B1234" s="331">
        <v>45595</v>
      </c>
      <c r="C1234" s="69">
        <v>234.5</v>
      </c>
      <c r="D1234" s="69">
        <v>430.1</v>
      </c>
      <c r="E1234" s="69">
        <f t="shared" si="19"/>
        <v>664.6</v>
      </c>
    </row>
    <row r="1235" spans="1:5">
      <c r="A1235" s="3">
        <v>2024</v>
      </c>
      <c r="B1235" s="331">
        <v>45596</v>
      </c>
      <c r="C1235" s="69">
        <v>238.5</v>
      </c>
      <c r="D1235" s="69">
        <v>428.5</v>
      </c>
      <c r="E1235" s="69">
        <f t="shared" si="19"/>
        <v>667</v>
      </c>
    </row>
    <row r="1236" spans="1:5">
      <c r="A1236" s="3">
        <v>2024</v>
      </c>
      <c r="B1236" s="331">
        <v>45597</v>
      </c>
      <c r="C1236" s="69">
        <v>235</v>
      </c>
      <c r="D1236" s="69">
        <v>438.5</v>
      </c>
      <c r="E1236" s="69">
        <f t="shared" si="19"/>
        <v>673.5</v>
      </c>
    </row>
    <row r="1237" spans="1:5">
      <c r="A1237" s="3">
        <v>2024</v>
      </c>
      <c r="B1237" s="331">
        <v>45600</v>
      </c>
      <c r="C1237" s="69">
        <v>242.5</v>
      </c>
      <c r="D1237" s="69">
        <v>428.59999999999997</v>
      </c>
      <c r="E1237" s="69">
        <f t="shared" si="19"/>
        <v>671.09999999999991</v>
      </c>
    </row>
    <row r="1238" spans="1:5">
      <c r="A1238" s="3">
        <v>2024</v>
      </c>
      <c r="B1238" s="331">
        <v>45601</v>
      </c>
      <c r="C1238" s="69">
        <v>247</v>
      </c>
      <c r="D1238" s="69">
        <v>427.29999999999995</v>
      </c>
      <c r="E1238" s="69">
        <f t="shared" si="19"/>
        <v>674.3</v>
      </c>
    </row>
    <row r="1239" spans="1:5">
      <c r="A1239" s="3">
        <v>2024</v>
      </c>
      <c r="B1239" s="331">
        <v>45602</v>
      </c>
      <c r="C1239" s="69">
        <v>237</v>
      </c>
      <c r="D1239" s="69">
        <v>443.29999999999995</v>
      </c>
      <c r="E1239" s="69">
        <f t="shared" si="19"/>
        <v>680.3</v>
      </c>
    </row>
    <row r="1240" spans="1:5">
      <c r="A1240" s="3">
        <v>2024</v>
      </c>
      <c r="B1240" s="331">
        <v>45603</v>
      </c>
      <c r="C1240" s="69">
        <v>232.5</v>
      </c>
      <c r="D1240" s="69">
        <v>432.8</v>
      </c>
      <c r="E1240" s="69">
        <f t="shared" si="19"/>
        <v>665.3</v>
      </c>
    </row>
    <row r="1241" spans="1:5">
      <c r="A1241" s="3">
        <v>2024</v>
      </c>
      <c r="B1241" s="331">
        <v>45604</v>
      </c>
      <c r="C1241" s="69">
        <v>228</v>
      </c>
      <c r="D1241" s="69">
        <v>430.5</v>
      </c>
      <c r="E1241" s="69">
        <f t="shared" si="19"/>
        <v>658.5</v>
      </c>
    </row>
    <row r="1242" spans="1:5">
      <c r="A1242" s="3">
        <v>2024</v>
      </c>
      <c r="B1242" s="331">
        <v>45608</v>
      </c>
      <c r="C1242" s="69">
        <v>227</v>
      </c>
      <c r="D1242" s="69">
        <v>442.90000000000003</v>
      </c>
      <c r="E1242" s="69">
        <f t="shared" si="19"/>
        <v>669.90000000000009</v>
      </c>
    </row>
    <row r="1243" spans="1:5">
      <c r="A1243" s="3">
        <v>2024</v>
      </c>
      <c r="B1243" s="331">
        <v>45609</v>
      </c>
      <c r="C1243" s="69">
        <v>229</v>
      </c>
      <c r="D1243" s="69">
        <v>445.2</v>
      </c>
      <c r="E1243" s="69">
        <f t="shared" si="19"/>
        <v>674.2</v>
      </c>
    </row>
    <row r="1244" spans="1:5">
      <c r="A1244" s="3">
        <v>2024</v>
      </c>
      <c r="B1244" s="331">
        <v>45610</v>
      </c>
      <c r="C1244" s="69">
        <v>233</v>
      </c>
      <c r="D1244" s="69">
        <v>443.70000000000005</v>
      </c>
      <c r="E1244" s="69">
        <f t="shared" si="19"/>
        <v>676.7</v>
      </c>
    </row>
    <row r="1245" spans="1:5">
      <c r="A1245" s="3">
        <v>2024</v>
      </c>
      <c r="B1245" s="331">
        <v>45611</v>
      </c>
      <c r="C1245" s="69">
        <v>242</v>
      </c>
      <c r="D1245" s="69">
        <v>444.00000000000006</v>
      </c>
      <c r="E1245" s="69">
        <f t="shared" si="19"/>
        <v>686</v>
      </c>
    </row>
    <row r="1246" spans="1:5">
      <c r="A1246" s="3">
        <v>2024</v>
      </c>
      <c r="B1246" s="331">
        <v>45614</v>
      </c>
      <c r="C1246" s="69">
        <v>246</v>
      </c>
      <c r="D1246" s="69">
        <v>441.5</v>
      </c>
      <c r="E1246" s="69">
        <f t="shared" si="19"/>
        <v>687.5</v>
      </c>
    </row>
    <row r="1247" spans="1:5">
      <c r="A1247" s="3">
        <v>2024</v>
      </c>
      <c r="B1247" s="331">
        <v>45615</v>
      </c>
      <c r="C1247" s="69">
        <v>242</v>
      </c>
      <c r="D1247" s="69">
        <v>439.70000000000005</v>
      </c>
      <c r="E1247" s="69">
        <f t="shared" si="19"/>
        <v>681.7</v>
      </c>
    </row>
    <row r="1248" spans="1:5">
      <c r="A1248" s="3">
        <v>2024</v>
      </c>
      <c r="B1248" s="331">
        <v>45616</v>
      </c>
      <c r="C1248" s="69">
        <v>240.5</v>
      </c>
      <c r="D1248" s="69">
        <v>441.2</v>
      </c>
      <c r="E1248" s="69">
        <f t="shared" si="19"/>
        <v>681.7</v>
      </c>
    </row>
    <row r="1249" spans="1:5">
      <c r="A1249" s="3">
        <v>2024</v>
      </c>
      <c r="B1249" s="331">
        <v>45617</v>
      </c>
      <c r="C1249" s="69">
        <v>238.5</v>
      </c>
      <c r="D1249" s="69">
        <v>442.3</v>
      </c>
      <c r="E1249" s="69">
        <f t="shared" si="19"/>
        <v>680.8</v>
      </c>
    </row>
    <row r="1250" spans="1:5">
      <c r="A1250" s="3">
        <v>2024</v>
      </c>
      <c r="B1250" s="331">
        <v>45618</v>
      </c>
      <c r="C1250" s="69">
        <v>240</v>
      </c>
      <c r="D1250" s="69">
        <v>440.09999999999997</v>
      </c>
      <c r="E1250" s="69">
        <f t="shared" si="19"/>
        <v>680.09999999999991</v>
      </c>
    </row>
    <row r="1251" spans="1:5">
      <c r="A1251" s="3">
        <v>2024</v>
      </c>
      <c r="B1251" s="331">
        <v>45621</v>
      </c>
      <c r="C1251" s="69">
        <v>250.5</v>
      </c>
      <c r="D1251" s="69">
        <v>427.50000000000006</v>
      </c>
      <c r="E1251" s="69">
        <f t="shared" si="19"/>
        <v>678</v>
      </c>
    </row>
    <row r="1252" spans="1:5">
      <c r="A1252" s="3">
        <v>2024</v>
      </c>
      <c r="B1252" s="331">
        <v>45622</v>
      </c>
      <c r="C1252" s="69">
        <v>248.5</v>
      </c>
      <c r="D1252" s="69">
        <v>430.70000000000005</v>
      </c>
      <c r="E1252" s="69">
        <f t="shared" si="19"/>
        <v>679.2</v>
      </c>
    </row>
    <row r="1253" spans="1:5">
      <c r="A1253" s="3">
        <v>2024</v>
      </c>
      <c r="B1253" s="331">
        <v>45623</v>
      </c>
      <c r="C1253" s="69">
        <v>250.5</v>
      </c>
      <c r="D1253" s="69">
        <v>426.40000000000003</v>
      </c>
      <c r="E1253" s="69">
        <f t="shared" si="19"/>
        <v>676.90000000000009</v>
      </c>
    </row>
    <row r="1254" spans="1:5">
      <c r="A1254" s="3">
        <v>2024</v>
      </c>
      <c r="B1254" s="331">
        <v>45625</v>
      </c>
      <c r="C1254" s="69">
        <v>252</v>
      </c>
      <c r="D1254" s="69">
        <v>417</v>
      </c>
      <c r="E1254" s="69">
        <f t="shared" si="19"/>
        <v>669</v>
      </c>
    </row>
    <row r="1255" spans="1:5">
      <c r="A1255" s="3">
        <v>2024</v>
      </c>
      <c r="B1255" s="331">
        <v>45628</v>
      </c>
      <c r="C1255" s="69">
        <v>256</v>
      </c>
      <c r="D1255" s="69">
        <v>419.20000000000005</v>
      </c>
      <c r="E1255" s="69">
        <f t="shared" si="19"/>
        <v>675.2</v>
      </c>
    </row>
    <row r="1256" spans="1:5">
      <c r="A1256" s="3">
        <v>2024</v>
      </c>
      <c r="B1256" s="331">
        <v>45629</v>
      </c>
      <c r="C1256" s="69">
        <v>254</v>
      </c>
      <c r="D1256" s="69">
        <v>422.49999999999994</v>
      </c>
      <c r="E1256" s="69">
        <f t="shared" si="19"/>
        <v>676.5</v>
      </c>
    </row>
    <row r="1257" spans="1:5">
      <c r="A1257" s="3">
        <v>2024</v>
      </c>
      <c r="B1257" s="331">
        <v>45630</v>
      </c>
      <c r="C1257" s="69">
        <v>259.5</v>
      </c>
      <c r="D1257" s="69">
        <v>418.1</v>
      </c>
      <c r="E1257" s="69">
        <f t="shared" si="19"/>
        <v>677.6</v>
      </c>
    </row>
    <row r="1258" spans="1:5">
      <c r="A1258" s="3">
        <v>2024</v>
      </c>
      <c r="B1258" s="331">
        <v>45631</v>
      </c>
      <c r="C1258" s="69">
        <v>259</v>
      </c>
      <c r="D1258" s="69">
        <v>417.69999999999993</v>
      </c>
      <c r="E1258" s="69">
        <f t="shared" si="19"/>
        <v>676.69999999999993</v>
      </c>
    </row>
    <row r="1259" spans="1:5">
      <c r="A1259" s="3">
        <v>2024</v>
      </c>
      <c r="B1259" s="331">
        <v>45632</v>
      </c>
      <c r="C1259" s="69">
        <v>256</v>
      </c>
      <c r="D1259" s="69">
        <v>415.4</v>
      </c>
      <c r="E1259" s="69">
        <f t="shared" si="19"/>
        <v>671.4</v>
      </c>
    </row>
    <row r="1260" spans="1:5">
      <c r="A1260" s="3">
        <v>2024</v>
      </c>
      <c r="B1260" s="331">
        <v>45635</v>
      </c>
      <c r="C1260" s="69">
        <v>256.5</v>
      </c>
      <c r="D1260" s="69">
        <v>420.2</v>
      </c>
      <c r="E1260" s="69">
        <f t="shared" si="19"/>
        <v>676.7</v>
      </c>
    </row>
    <row r="1261" spans="1:5">
      <c r="A1261" s="3">
        <v>2024</v>
      </c>
      <c r="B1261" s="331">
        <v>45636</v>
      </c>
      <c r="C1261" s="69">
        <v>252.5</v>
      </c>
      <c r="D1261" s="69">
        <v>422.70000000000005</v>
      </c>
      <c r="E1261" s="69">
        <f t="shared" si="19"/>
        <v>675.2</v>
      </c>
    </row>
    <row r="1262" spans="1:5">
      <c r="A1262" s="3">
        <v>2024</v>
      </c>
      <c r="B1262" s="331">
        <v>45637</v>
      </c>
      <c r="C1262" s="69">
        <v>246.5</v>
      </c>
      <c r="D1262" s="69">
        <v>427.20000000000005</v>
      </c>
      <c r="E1262" s="69">
        <f t="shared" si="19"/>
        <v>673.7</v>
      </c>
    </row>
    <row r="1263" spans="1:5">
      <c r="A1263" s="3">
        <v>2024</v>
      </c>
      <c r="B1263" s="331">
        <v>45638</v>
      </c>
      <c r="C1263" s="69">
        <v>244</v>
      </c>
      <c r="D1263" s="69">
        <v>432.9</v>
      </c>
      <c r="E1263" s="69">
        <f t="shared" si="19"/>
        <v>676.9</v>
      </c>
    </row>
    <row r="1264" spans="1:5">
      <c r="A1264" s="3">
        <v>2024</v>
      </c>
      <c r="B1264" s="331">
        <v>45639</v>
      </c>
      <c r="C1264" s="69">
        <v>246.5</v>
      </c>
      <c r="D1264" s="69">
        <v>439.79999999999995</v>
      </c>
      <c r="E1264" s="69">
        <f t="shared" si="19"/>
        <v>686.3</v>
      </c>
    </row>
    <row r="1265" spans="1:5">
      <c r="A1265" s="3">
        <v>2024</v>
      </c>
      <c r="B1265" s="331">
        <v>45642</v>
      </c>
      <c r="C1265" s="69">
        <v>258.5</v>
      </c>
      <c r="D1265" s="69">
        <v>439.9</v>
      </c>
      <c r="E1265" s="69">
        <f t="shared" si="19"/>
        <v>698.4</v>
      </c>
    </row>
    <row r="1266" spans="1:5">
      <c r="A1266" s="3">
        <v>2024</v>
      </c>
      <c r="B1266" s="331">
        <v>45643</v>
      </c>
      <c r="C1266" s="69">
        <v>263.5</v>
      </c>
      <c r="D1266" s="69">
        <v>440.00000000000006</v>
      </c>
      <c r="E1266" s="69">
        <f t="shared" si="19"/>
        <v>703.5</v>
      </c>
    </row>
    <row r="1267" spans="1:5">
      <c r="A1267" s="3">
        <v>2024</v>
      </c>
      <c r="B1267" s="331">
        <v>45644</v>
      </c>
      <c r="C1267" s="69">
        <v>266</v>
      </c>
      <c r="D1267" s="69">
        <v>451.6</v>
      </c>
      <c r="E1267" s="69">
        <f t="shared" si="19"/>
        <v>717.6</v>
      </c>
    </row>
    <row r="1268" spans="1:5">
      <c r="A1268" s="3">
        <v>2024</v>
      </c>
      <c r="B1268" s="331">
        <v>45645</v>
      </c>
      <c r="C1268" s="69">
        <v>271.5</v>
      </c>
      <c r="D1268" s="69">
        <v>456.4</v>
      </c>
      <c r="E1268" s="69">
        <f t="shared" si="19"/>
        <v>727.9</v>
      </c>
    </row>
    <row r="1269" spans="1:5">
      <c r="A1269" s="3">
        <v>2024</v>
      </c>
      <c r="B1269" s="331">
        <v>45646</v>
      </c>
      <c r="C1269" s="69">
        <v>266.5</v>
      </c>
      <c r="D1269" s="69">
        <v>452.29999999999995</v>
      </c>
      <c r="E1269" s="69">
        <f t="shared" si="19"/>
        <v>718.8</v>
      </c>
    </row>
    <row r="1270" spans="1:5">
      <c r="A1270" s="3">
        <v>2024</v>
      </c>
      <c r="B1270" s="331">
        <v>45649</v>
      </c>
      <c r="C1270" s="69">
        <v>266.5</v>
      </c>
      <c r="D1270" s="69">
        <v>458.8</v>
      </c>
      <c r="E1270" s="69">
        <f t="shared" si="19"/>
        <v>725.3</v>
      </c>
    </row>
    <row r="1271" spans="1:5">
      <c r="A1271" s="3">
        <v>2024</v>
      </c>
      <c r="B1271" s="331">
        <v>45650</v>
      </c>
      <c r="C1271" s="69">
        <v>269.5</v>
      </c>
      <c r="D1271" s="69">
        <v>459</v>
      </c>
      <c r="E1271" s="69">
        <f t="shared" si="19"/>
        <v>728.5</v>
      </c>
    </row>
    <row r="1272" spans="1:5">
      <c r="A1272" s="3">
        <v>2024</v>
      </c>
      <c r="B1272" s="331">
        <v>45652</v>
      </c>
      <c r="C1272" s="69">
        <v>273</v>
      </c>
      <c r="D1272" s="69">
        <v>458.4</v>
      </c>
      <c r="E1272" s="69">
        <f t="shared" si="19"/>
        <v>731.4</v>
      </c>
    </row>
    <row r="1273" spans="1:5">
      <c r="A1273" s="3">
        <v>2024</v>
      </c>
      <c r="B1273" s="331">
        <v>45653</v>
      </c>
      <c r="C1273" s="69">
        <v>269</v>
      </c>
      <c r="D1273" s="69">
        <v>462.6</v>
      </c>
      <c r="E1273" s="69">
        <f t="shared" si="19"/>
        <v>731.6</v>
      </c>
    </row>
    <row r="1274" spans="1:5">
      <c r="A1274" s="3">
        <v>2024</v>
      </c>
      <c r="B1274" s="331">
        <v>45656</v>
      </c>
      <c r="C1274" s="69">
        <v>277</v>
      </c>
      <c r="D1274" s="69">
        <v>453.4</v>
      </c>
      <c r="E1274" s="69">
        <f t="shared" si="19"/>
        <v>730.4</v>
      </c>
    </row>
    <row r="1275" spans="1:5">
      <c r="A1275" s="3">
        <v>2024</v>
      </c>
      <c r="B1275" s="331">
        <v>45657</v>
      </c>
      <c r="C1275" s="69">
        <v>274.5</v>
      </c>
      <c r="D1275" s="69">
        <v>457.2</v>
      </c>
      <c r="E1275" s="69">
        <f t="shared" si="19"/>
        <v>731.7</v>
      </c>
    </row>
    <row r="1276" spans="1:5">
      <c r="A1276" s="3">
        <v>2025</v>
      </c>
      <c r="B1276" s="331">
        <v>45659</v>
      </c>
      <c r="C1276" s="69">
        <v>277</v>
      </c>
      <c r="D1276" s="69">
        <v>455.99999999999994</v>
      </c>
      <c r="E1276" s="69">
        <f t="shared" si="19"/>
        <v>733</v>
      </c>
    </row>
    <row r="1277" spans="1:5">
      <c r="A1277" s="3">
        <v>2025</v>
      </c>
      <c r="B1277" s="331">
        <v>45660</v>
      </c>
      <c r="C1277" s="69">
        <v>266.5</v>
      </c>
      <c r="D1277" s="69">
        <v>459.90000000000003</v>
      </c>
      <c r="E1277" s="69">
        <f t="shared" si="19"/>
        <v>726.40000000000009</v>
      </c>
    </row>
    <row r="1278" spans="1:5">
      <c r="A1278" s="3">
        <v>2025</v>
      </c>
      <c r="B1278" s="331">
        <v>45663</v>
      </c>
      <c r="C1278" s="69">
        <v>266.5</v>
      </c>
      <c r="D1278" s="69">
        <v>463.1</v>
      </c>
      <c r="E1278" s="69">
        <f t="shared" si="19"/>
        <v>729.6</v>
      </c>
    </row>
    <row r="1279" spans="1:5">
      <c r="A1279" s="3">
        <v>2025</v>
      </c>
      <c r="B1279" s="331">
        <v>45664</v>
      </c>
      <c r="C1279" s="69">
        <v>262.5</v>
      </c>
      <c r="D1279" s="69">
        <v>468.6</v>
      </c>
      <c r="E1279" s="69">
        <f t="shared" si="19"/>
        <v>731.1</v>
      </c>
    </row>
    <row r="1280" spans="1:5">
      <c r="A1280" s="3">
        <v>2025</v>
      </c>
      <c r="B1280" s="331">
        <v>45665</v>
      </c>
      <c r="C1280" s="69">
        <v>269.5</v>
      </c>
      <c r="D1280" s="69">
        <v>469.09999999999997</v>
      </c>
      <c r="E1280" s="69">
        <f t="shared" si="19"/>
        <v>738.59999999999991</v>
      </c>
    </row>
    <row r="1281" spans="1:5">
      <c r="A1281" s="3">
        <v>2025</v>
      </c>
      <c r="B1281" s="331">
        <v>45666</v>
      </c>
      <c r="C1281" s="69">
        <v>265</v>
      </c>
      <c r="D1281" s="69">
        <v>469.00000000000006</v>
      </c>
      <c r="E1281" s="69">
        <f t="shared" si="19"/>
        <v>734</v>
      </c>
    </row>
    <row r="1282" spans="1:5">
      <c r="A1282" s="3">
        <v>2025</v>
      </c>
      <c r="B1282" s="331">
        <v>45667</v>
      </c>
      <c r="C1282" s="69">
        <v>262</v>
      </c>
      <c r="D1282" s="69">
        <v>476</v>
      </c>
      <c r="E1282" s="69">
        <f t="shared" si="19"/>
        <v>738</v>
      </c>
    </row>
    <row r="1283" spans="1:5">
      <c r="A1283" s="3">
        <v>2025</v>
      </c>
      <c r="B1283" s="331">
        <v>45670</v>
      </c>
      <c r="C1283" s="3">
        <v>264.5</v>
      </c>
      <c r="D1283" s="3">
        <v>478</v>
      </c>
      <c r="E1283" s="69">
        <f t="shared" si="19"/>
        <v>742.5</v>
      </c>
    </row>
    <row r="1284" spans="1:5">
      <c r="A1284" s="3">
        <v>2025</v>
      </c>
      <c r="B1284" s="331">
        <v>45671</v>
      </c>
      <c r="C1284" s="3">
        <v>260</v>
      </c>
      <c r="D1284" s="3">
        <v>479.3</v>
      </c>
      <c r="E1284" s="69">
        <f t="shared" si="19"/>
        <v>739.3</v>
      </c>
    </row>
    <row r="1285" spans="1:5">
      <c r="A1285" s="3">
        <v>2025</v>
      </c>
      <c r="B1285" s="331">
        <v>45672</v>
      </c>
      <c r="C1285" s="3">
        <v>256.5</v>
      </c>
      <c r="D1285" s="3">
        <v>465.4</v>
      </c>
      <c r="E1285" s="69">
        <f t="shared" ref="E1285:E1348" si="20">$D1285+C1285</f>
        <v>721.9</v>
      </c>
    </row>
    <row r="1286" spans="1:5">
      <c r="A1286" s="3">
        <v>2025</v>
      </c>
      <c r="B1286" s="331">
        <v>45673</v>
      </c>
      <c r="C1286" s="3">
        <v>255.5</v>
      </c>
      <c r="D1286" s="3">
        <v>461.4</v>
      </c>
      <c r="E1286" s="69">
        <f t="shared" si="20"/>
        <v>716.9</v>
      </c>
    </row>
    <row r="1287" spans="1:5">
      <c r="A1287" s="3">
        <v>2025</v>
      </c>
      <c r="B1287" s="331">
        <v>45674</v>
      </c>
      <c r="C1287" s="3">
        <v>254</v>
      </c>
      <c r="D1287" s="3">
        <v>462.8</v>
      </c>
      <c r="E1287" s="69">
        <f t="shared" si="20"/>
        <v>716.8</v>
      </c>
    </row>
    <row r="1288" spans="1:5">
      <c r="A1288" s="3">
        <v>2025</v>
      </c>
      <c r="B1288" s="331">
        <v>45678</v>
      </c>
      <c r="C1288" s="3">
        <v>256.5</v>
      </c>
      <c r="D1288" s="3">
        <v>457.7</v>
      </c>
      <c r="E1288" s="69">
        <f t="shared" si="20"/>
        <v>714.2</v>
      </c>
    </row>
    <row r="1289" spans="1:5">
      <c r="A1289" s="3">
        <v>2025</v>
      </c>
      <c r="B1289" s="331">
        <v>45679</v>
      </c>
      <c r="C1289" s="3">
        <v>254.5</v>
      </c>
      <c r="D1289" s="3">
        <v>461.2</v>
      </c>
      <c r="E1289" s="69">
        <f t="shared" si="20"/>
        <v>715.7</v>
      </c>
    </row>
    <row r="1290" spans="1:5">
      <c r="A1290" s="3">
        <v>2025</v>
      </c>
      <c r="B1290" s="331">
        <v>45680</v>
      </c>
      <c r="C1290" s="3">
        <v>253</v>
      </c>
      <c r="D1290" s="3">
        <v>464.49999999999994</v>
      </c>
      <c r="E1290" s="69">
        <f t="shared" si="20"/>
        <v>717.5</v>
      </c>
    </row>
    <row r="1291" spans="1:5">
      <c r="A1291" s="3">
        <v>2025</v>
      </c>
      <c r="B1291" s="331">
        <v>45681</v>
      </c>
      <c r="C1291" s="3">
        <v>257</v>
      </c>
      <c r="D1291" s="3">
        <v>462.2</v>
      </c>
      <c r="E1291" s="69">
        <f t="shared" si="20"/>
        <v>719.2</v>
      </c>
    </row>
    <row r="1292" spans="1:5">
      <c r="A1292" s="3">
        <v>2025</v>
      </c>
      <c r="B1292" s="331">
        <v>45684</v>
      </c>
      <c r="C1292" s="3">
        <v>258.5</v>
      </c>
      <c r="D1292" s="3">
        <v>453.5</v>
      </c>
      <c r="E1292" s="69">
        <f t="shared" si="20"/>
        <v>712</v>
      </c>
    </row>
    <row r="1293" spans="1:5">
      <c r="A1293" s="3">
        <v>2025</v>
      </c>
      <c r="B1293" s="331">
        <v>45685</v>
      </c>
      <c r="C1293" s="3">
        <v>259.5</v>
      </c>
      <c r="D1293" s="3">
        <v>453.3</v>
      </c>
      <c r="E1293" s="69">
        <f t="shared" si="20"/>
        <v>712.8</v>
      </c>
    </row>
    <row r="1294" spans="1:5">
      <c r="A1294" s="3">
        <v>2025</v>
      </c>
      <c r="B1294" s="331">
        <v>45686</v>
      </c>
      <c r="C1294" s="3">
        <v>261.5</v>
      </c>
      <c r="D1294" s="3">
        <v>453</v>
      </c>
      <c r="E1294" s="69">
        <f t="shared" si="20"/>
        <v>714.5</v>
      </c>
    </row>
    <row r="1295" spans="1:5">
      <c r="A1295" s="3">
        <v>2025</v>
      </c>
      <c r="B1295" s="331">
        <v>45687</v>
      </c>
      <c r="C1295" s="3">
        <v>257.5</v>
      </c>
      <c r="D1295" s="3">
        <v>451.70000000000005</v>
      </c>
      <c r="E1295" s="69">
        <f t="shared" si="20"/>
        <v>709.2</v>
      </c>
    </row>
    <row r="1296" spans="1:5">
      <c r="A1296" s="3">
        <v>2025</v>
      </c>
      <c r="B1296" s="331">
        <v>45688</v>
      </c>
      <c r="C1296" s="3">
        <v>256.5</v>
      </c>
      <c r="D1296" s="3">
        <v>454.1</v>
      </c>
      <c r="E1296" s="69">
        <f t="shared" si="20"/>
        <v>710.6</v>
      </c>
    </row>
    <row r="1297" spans="1:5">
      <c r="A1297" s="3">
        <v>2025</v>
      </c>
      <c r="B1297" s="331">
        <v>45691</v>
      </c>
      <c r="C1297" s="3">
        <v>253.5</v>
      </c>
      <c r="D1297" s="3">
        <v>455.70000000000005</v>
      </c>
      <c r="E1297" s="69">
        <f t="shared" si="20"/>
        <v>709.2</v>
      </c>
    </row>
    <row r="1298" spans="1:5">
      <c r="A1298" s="3">
        <v>2025</v>
      </c>
      <c r="B1298" s="331">
        <v>45692</v>
      </c>
      <c r="C1298" s="3">
        <v>249</v>
      </c>
      <c r="D1298" s="3">
        <v>451.3</v>
      </c>
      <c r="E1298" s="69">
        <f t="shared" si="20"/>
        <v>700.3</v>
      </c>
    </row>
    <row r="1299" spans="1:5">
      <c r="A1299" s="3">
        <v>2025</v>
      </c>
      <c r="B1299" s="331">
        <v>45693</v>
      </c>
      <c r="C1299" s="3">
        <v>252</v>
      </c>
      <c r="D1299" s="3">
        <v>441.9</v>
      </c>
      <c r="E1299" s="69">
        <f t="shared" si="20"/>
        <v>693.9</v>
      </c>
    </row>
    <row r="1300" spans="1:5">
      <c r="A1300" s="3">
        <v>2025</v>
      </c>
      <c r="B1300" s="331">
        <v>45694</v>
      </c>
      <c r="C1300" s="3">
        <v>255.5</v>
      </c>
      <c r="D1300" s="3">
        <v>443.49999999999994</v>
      </c>
      <c r="E1300" s="69">
        <f t="shared" si="20"/>
        <v>699</v>
      </c>
    </row>
    <row r="1301" spans="1:5">
      <c r="A1301" s="3">
        <v>2025</v>
      </c>
      <c r="B1301" s="331">
        <v>45695</v>
      </c>
      <c r="C1301" s="3">
        <v>253</v>
      </c>
      <c r="D1301" s="3">
        <v>449.6</v>
      </c>
      <c r="E1301" s="69">
        <f t="shared" si="20"/>
        <v>702.6</v>
      </c>
    </row>
    <row r="1302" spans="1:5">
      <c r="A1302" s="3">
        <v>2025</v>
      </c>
      <c r="B1302" s="331">
        <v>45698</v>
      </c>
      <c r="C1302" s="3">
        <v>253</v>
      </c>
      <c r="D1302" s="3">
        <v>449.8</v>
      </c>
      <c r="E1302" s="69">
        <f t="shared" si="20"/>
        <v>702.8</v>
      </c>
    </row>
    <row r="1303" spans="1:5">
      <c r="A1303" s="3">
        <v>2025</v>
      </c>
      <c r="B1303" s="331">
        <v>45699</v>
      </c>
      <c r="C1303" s="3">
        <v>254.5</v>
      </c>
      <c r="D1303" s="3">
        <v>453.59999999999997</v>
      </c>
      <c r="E1303" s="69">
        <f t="shared" si="20"/>
        <v>708.09999999999991</v>
      </c>
    </row>
    <row r="1304" spans="1:5">
      <c r="A1304" s="3">
        <v>2025</v>
      </c>
      <c r="B1304" s="331">
        <v>45700</v>
      </c>
      <c r="C1304" s="3">
        <v>250.5</v>
      </c>
      <c r="D1304" s="3">
        <v>462.5</v>
      </c>
      <c r="E1304" s="69">
        <f t="shared" si="20"/>
        <v>713</v>
      </c>
    </row>
    <row r="1305" spans="1:5">
      <c r="A1305" s="3">
        <v>2025</v>
      </c>
      <c r="B1305" s="331">
        <v>45701</v>
      </c>
      <c r="C1305" s="3">
        <v>253</v>
      </c>
      <c r="D1305" s="3">
        <v>453</v>
      </c>
      <c r="E1305" s="69">
        <f t="shared" si="20"/>
        <v>706</v>
      </c>
    </row>
    <row r="1306" spans="1:5">
      <c r="A1306" s="3">
        <v>2025</v>
      </c>
      <c r="B1306" s="331">
        <v>45702</v>
      </c>
      <c r="C1306" s="3">
        <v>251</v>
      </c>
      <c r="D1306" s="3">
        <v>447.70000000000005</v>
      </c>
      <c r="E1306" s="69">
        <f t="shared" si="20"/>
        <v>698.7</v>
      </c>
    </row>
    <row r="1307" spans="1:5">
      <c r="A1307" s="3">
        <v>2025</v>
      </c>
      <c r="B1307" s="331">
        <v>45706</v>
      </c>
      <c r="C1307" s="3">
        <v>249</v>
      </c>
      <c r="D1307" s="3">
        <v>455.1</v>
      </c>
      <c r="E1307" s="69">
        <f t="shared" si="20"/>
        <v>704.1</v>
      </c>
    </row>
    <row r="1308" spans="1:5">
      <c r="A1308" s="3">
        <v>2025</v>
      </c>
      <c r="B1308" s="331">
        <v>45707</v>
      </c>
      <c r="C1308" s="3">
        <v>247</v>
      </c>
      <c r="D1308" s="3">
        <v>453.4</v>
      </c>
      <c r="E1308" s="69">
        <f t="shared" si="20"/>
        <v>700.4</v>
      </c>
    </row>
    <row r="1309" spans="1:5">
      <c r="A1309" s="3">
        <v>2025</v>
      </c>
      <c r="B1309" s="331">
        <v>45708</v>
      </c>
      <c r="C1309" s="3">
        <v>250.5</v>
      </c>
      <c r="D1309" s="3">
        <v>450.6</v>
      </c>
      <c r="E1309" s="69">
        <f t="shared" si="20"/>
        <v>701.1</v>
      </c>
    </row>
    <row r="1310" spans="1:5">
      <c r="A1310" s="3">
        <v>2025</v>
      </c>
      <c r="B1310" s="331">
        <v>45709</v>
      </c>
      <c r="C1310" s="3">
        <v>255</v>
      </c>
      <c r="D1310" s="3">
        <v>443.20000000000005</v>
      </c>
      <c r="E1310" s="69">
        <f t="shared" si="20"/>
        <v>698.2</v>
      </c>
    </row>
    <row r="1311" spans="1:5">
      <c r="A1311" s="3">
        <v>2025</v>
      </c>
      <c r="B1311" s="331">
        <v>45712</v>
      </c>
      <c r="C1311" s="3">
        <v>259.5</v>
      </c>
      <c r="D1311" s="3">
        <v>440.09999999999997</v>
      </c>
      <c r="E1311" s="69">
        <f t="shared" si="20"/>
        <v>699.59999999999991</v>
      </c>
    </row>
    <row r="1312" spans="1:5">
      <c r="A1312" s="3">
        <v>2025</v>
      </c>
      <c r="B1312" s="331">
        <v>45713</v>
      </c>
      <c r="C1312" s="3">
        <v>260</v>
      </c>
      <c r="D1312" s="3">
        <v>429.5</v>
      </c>
      <c r="E1312" s="69">
        <f t="shared" si="20"/>
        <v>689.5</v>
      </c>
    </row>
    <row r="1313" spans="1:5">
      <c r="A1313" s="3">
        <v>2025</v>
      </c>
      <c r="B1313" s="331">
        <v>45714</v>
      </c>
      <c r="C1313" s="3">
        <v>257.5</v>
      </c>
      <c r="D1313" s="3">
        <v>425.7</v>
      </c>
      <c r="E1313" s="69">
        <f t="shared" si="20"/>
        <v>683.2</v>
      </c>
    </row>
    <row r="1314" spans="1:5">
      <c r="A1314" s="3">
        <v>2025</v>
      </c>
      <c r="B1314" s="331">
        <v>45715</v>
      </c>
      <c r="C1314" s="3">
        <v>253.5</v>
      </c>
      <c r="D1314" s="3">
        <v>426.1</v>
      </c>
      <c r="E1314" s="69">
        <f t="shared" si="20"/>
        <v>679.6</v>
      </c>
    </row>
    <row r="1315" spans="1:5">
      <c r="A1315" s="3">
        <v>2025</v>
      </c>
      <c r="B1315" s="331">
        <v>45716</v>
      </c>
      <c r="C1315" s="3">
        <v>265.5</v>
      </c>
      <c r="D1315" s="3">
        <v>420.9</v>
      </c>
      <c r="E1315" s="69">
        <f t="shared" si="20"/>
        <v>686.4</v>
      </c>
    </row>
    <row r="1316" spans="1:5">
      <c r="A1316" s="3">
        <v>2025</v>
      </c>
      <c r="B1316" s="331">
        <v>45719</v>
      </c>
      <c r="C1316" s="3">
        <v>270.5</v>
      </c>
      <c r="D1316" s="3">
        <v>415.59999999999997</v>
      </c>
      <c r="E1316" s="69">
        <f t="shared" si="20"/>
        <v>686.09999999999991</v>
      </c>
    </row>
    <row r="1317" spans="1:5">
      <c r="A1317" s="3">
        <v>2025</v>
      </c>
      <c r="B1317" s="331">
        <v>45720</v>
      </c>
      <c r="C1317" s="3">
        <v>263</v>
      </c>
      <c r="D1317" s="3">
        <v>424.5</v>
      </c>
      <c r="E1317" s="69">
        <f t="shared" si="20"/>
        <v>687.5</v>
      </c>
    </row>
    <row r="1318" spans="1:5">
      <c r="A1318" s="3">
        <v>2025</v>
      </c>
      <c r="B1318" s="331">
        <v>45721</v>
      </c>
      <c r="C1318" s="3">
        <v>253.5</v>
      </c>
      <c r="D1318" s="3">
        <v>428</v>
      </c>
      <c r="E1318" s="69">
        <f t="shared" si="20"/>
        <v>681.5</v>
      </c>
    </row>
    <row r="1319" spans="1:5">
      <c r="A1319" s="3">
        <v>2025</v>
      </c>
      <c r="B1319" s="331">
        <v>45722</v>
      </c>
      <c r="C1319" s="3">
        <v>259.5</v>
      </c>
      <c r="D1319" s="3">
        <v>427.9</v>
      </c>
      <c r="E1319" s="69">
        <f t="shared" si="20"/>
        <v>687.4</v>
      </c>
    </row>
    <row r="1320" spans="1:5">
      <c r="A1320" s="3">
        <v>2025</v>
      </c>
      <c r="B1320" s="331">
        <v>45723</v>
      </c>
      <c r="C1320" s="3">
        <v>257.5</v>
      </c>
      <c r="D1320" s="3">
        <v>430.3</v>
      </c>
      <c r="E1320" s="69">
        <f t="shared" si="20"/>
        <v>687.8</v>
      </c>
    </row>
    <row r="1321" spans="1:5">
      <c r="A1321" s="3">
        <v>2025</v>
      </c>
      <c r="B1321" s="331">
        <v>45726</v>
      </c>
      <c r="C1321" s="3">
        <v>264.5</v>
      </c>
      <c r="D1321" s="3">
        <v>421.5</v>
      </c>
      <c r="E1321" s="69">
        <f t="shared" si="20"/>
        <v>686</v>
      </c>
    </row>
    <row r="1322" spans="1:5">
      <c r="A1322" s="3">
        <v>2025</v>
      </c>
      <c r="B1322" s="331">
        <v>45727</v>
      </c>
      <c r="C1322" s="3">
        <v>262.5</v>
      </c>
      <c r="D1322" s="3">
        <v>428.09999999999997</v>
      </c>
      <c r="E1322" s="69">
        <f t="shared" si="20"/>
        <v>690.59999999999991</v>
      </c>
    </row>
    <row r="1323" spans="1:5">
      <c r="A1323" s="3">
        <v>2025</v>
      </c>
      <c r="B1323" s="331">
        <v>45728</v>
      </c>
      <c r="C1323" s="3">
        <v>260</v>
      </c>
      <c r="D1323" s="3">
        <v>431.29999999999995</v>
      </c>
      <c r="E1323" s="69">
        <f t="shared" si="20"/>
        <v>691.3</v>
      </c>
    </row>
    <row r="1324" spans="1:5">
      <c r="A1324" s="3">
        <v>2025</v>
      </c>
      <c r="B1324" s="331">
        <v>45729</v>
      </c>
      <c r="C1324" s="3">
        <v>268</v>
      </c>
      <c r="D1324" s="3">
        <v>426.99999999999994</v>
      </c>
      <c r="E1324" s="69">
        <f t="shared" si="20"/>
        <v>695</v>
      </c>
    </row>
    <row r="1325" spans="1:5">
      <c r="A1325" s="3">
        <v>2025</v>
      </c>
      <c r="B1325" s="331">
        <v>45730</v>
      </c>
      <c r="C1325" s="3">
        <v>262.5</v>
      </c>
      <c r="D1325" s="3">
        <v>431.4</v>
      </c>
      <c r="E1325" s="69">
        <f t="shared" si="20"/>
        <v>693.9</v>
      </c>
    </row>
    <row r="1326" spans="1:5">
      <c r="A1326" s="3">
        <v>2025</v>
      </c>
      <c r="B1326" s="331">
        <v>45733</v>
      </c>
      <c r="C1326" s="3">
        <v>256.5</v>
      </c>
      <c r="D1326" s="3">
        <v>430</v>
      </c>
      <c r="E1326" s="69">
        <f t="shared" si="20"/>
        <v>686.5</v>
      </c>
    </row>
    <row r="1327" spans="1:5">
      <c r="A1327" s="3">
        <v>2025</v>
      </c>
      <c r="B1327" s="331">
        <v>45734</v>
      </c>
      <c r="C1327" s="3">
        <v>260</v>
      </c>
      <c r="D1327" s="3">
        <v>428.5</v>
      </c>
      <c r="E1327" s="69">
        <f t="shared" si="20"/>
        <v>688.5</v>
      </c>
    </row>
    <row r="1328" spans="1:5">
      <c r="A1328" s="3">
        <v>2025</v>
      </c>
      <c r="B1328" s="331">
        <v>45735</v>
      </c>
      <c r="C1328" s="3">
        <v>266</v>
      </c>
      <c r="D1328" s="3">
        <v>424.4</v>
      </c>
      <c r="E1328" s="69">
        <f t="shared" si="20"/>
        <v>690.4</v>
      </c>
    </row>
    <row r="1329" spans="1:5">
      <c r="A1329" s="3">
        <v>2025</v>
      </c>
      <c r="B1329" s="331">
        <v>45736</v>
      </c>
      <c r="C1329" s="3">
        <v>266.5</v>
      </c>
      <c r="D1329" s="3">
        <v>423.9</v>
      </c>
      <c r="E1329" s="69">
        <f t="shared" si="20"/>
        <v>690.4</v>
      </c>
    </row>
    <row r="1330" spans="1:5">
      <c r="A1330" s="3">
        <v>2025</v>
      </c>
      <c r="B1330" s="331">
        <v>45737</v>
      </c>
      <c r="C1330" s="3">
        <v>267</v>
      </c>
      <c r="D1330" s="3">
        <v>424.8</v>
      </c>
      <c r="E1330" s="69">
        <f t="shared" si="20"/>
        <v>691.8</v>
      </c>
    </row>
    <row r="1331" spans="1:5">
      <c r="A1331" s="3">
        <v>2025</v>
      </c>
      <c r="B1331" s="331">
        <v>45740</v>
      </c>
      <c r="C1331" s="3">
        <v>263.5</v>
      </c>
      <c r="D1331" s="3">
        <v>433.7</v>
      </c>
      <c r="E1331" s="69">
        <f t="shared" si="20"/>
        <v>697.2</v>
      </c>
    </row>
    <row r="1332" spans="1:5">
      <c r="A1332" s="3">
        <v>2025</v>
      </c>
      <c r="B1332" s="331">
        <v>45741</v>
      </c>
      <c r="C1332" s="3">
        <v>265</v>
      </c>
      <c r="D1332" s="3">
        <v>431.4</v>
      </c>
      <c r="E1332" s="69">
        <f t="shared" si="20"/>
        <v>696.4</v>
      </c>
    </row>
    <row r="1333" spans="1:5">
      <c r="A1333" s="3">
        <v>2025</v>
      </c>
      <c r="B1333" s="331">
        <v>45742</v>
      </c>
      <c r="C1333" s="3">
        <v>265</v>
      </c>
      <c r="D1333" s="3">
        <v>435.29999999999995</v>
      </c>
      <c r="E1333" s="69">
        <f t="shared" si="20"/>
        <v>700.3</v>
      </c>
    </row>
    <row r="1334" spans="1:5">
      <c r="A1334" s="3">
        <v>2025</v>
      </c>
      <c r="B1334" s="331">
        <v>45743</v>
      </c>
      <c r="C1334" s="3">
        <v>266</v>
      </c>
      <c r="D1334" s="3">
        <v>436.09999999999997</v>
      </c>
      <c r="E1334" s="69">
        <f t="shared" si="20"/>
        <v>702.09999999999991</v>
      </c>
    </row>
    <row r="1335" spans="1:5">
      <c r="A1335" s="3">
        <v>2025</v>
      </c>
      <c r="B1335" s="331">
        <v>45744</v>
      </c>
      <c r="C1335" s="3">
        <v>274.5</v>
      </c>
      <c r="D1335" s="3">
        <v>425</v>
      </c>
      <c r="E1335" s="69">
        <f t="shared" si="20"/>
        <v>699.5</v>
      </c>
    </row>
    <row r="1336" spans="1:5">
      <c r="A1336" s="3">
        <v>2025</v>
      </c>
      <c r="B1336" s="331">
        <v>45747</v>
      </c>
      <c r="C1336" s="3">
        <v>277.5</v>
      </c>
      <c r="D1336" s="3">
        <v>420.7</v>
      </c>
      <c r="E1336" s="69">
        <f t="shared" si="20"/>
        <v>698.2</v>
      </c>
    </row>
    <row r="1337" spans="1:5">
      <c r="A1337" s="3">
        <v>2025</v>
      </c>
      <c r="B1337" s="331">
        <v>45748</v>
      </c>
      <c r="C1337" s="3">
        <v>273</v>
      </c>
      <c r="D1337" s="3">
        <v>417</v>
      </c>
      <c r="E1337" s="69">
        <f t="shared" si="20"/>
        <v>690</v>
      </c>
    </row>
    <row r="1338" spans="1:5">
      <c r="A1338" s="3">
        <v>2025</v>
      </c>
      <c r="B1338" s="331">
        <v>45749</v>
      </c>
      <c r="C1338" s="3">
        <v>271.5</v>
      </c>
      <c r="D1338" s="3">
        <v>413.3</v>
      </c>
      <c r="E1338" s="69">
        <f t="shared" si="20"/>
        <v>684.8</v>
      </c>
    </row>
    <row r="1339" spans="1:5">
      <c r="A1339" s="3">
        <v>2025</v>
      </c>
      <c r="B1339" s="331">
        <v>45750</v>
      </c>
      <c r="C1339" s="3">
        <v>290</v>
      </c>
      <c r="D1339" s="3">
        <v>403</v>
      </c>
      <c r="E1339" s="69">
        <f t="shared" si="20"/>
        <v>693</v>
      </c>
    </row>
    <row r="1340" spans="1:5">
      <c r="A1340" s="3">
        <v>2025</v>
      </c>
      <c r="B1340" s="331">
        <v>45751</v>
      </c>
      <c r="C1340" s="3">
        <v>302</v>
      </c>
      <c r="D1340" s="3">
        <v>399.7</v>
      </c>
      <c r="E1340" s="69">
        <f t="shared" si="20"/>
        <v>701.7</v>
      </c>
    </row>
    <row r="1341" spans="1:5">
      <c r="A1341" s="3">
        <v>2025</v>
      </c>
      <c r="B1341" s="331">
        <v>45754</v>
      </c>
      <c r="C1341" s="3">
        <v>305.5</v>
      </c>
      <c r="D1341" s="3">
        <v>418.6</v>
      </c>
      <c r="E1341" s="69">
        <f t="shared" si="20"/>
        <v>724.1</v>
      </c>
    </row>
    <row r="1342" spans="1:5">
      <c r="A1342" s="3">
        <v>2025</v>
      </c>
      <c r="B1342" s="331">
        <v>45755</v>
      </c>
      <c r="C1342" s="3">
        <v>310</v>
      </c>
      <c r="D1342" s="3">
        <v>429.5</v>
      </c>
      <c r="E1342" s="69">
        <f t="shared" si="20"/>
        <v>739.5</v>
      </c>
    </row>
    <row r="1343" spans="1:5">
      <c r="A1343" s="3">
        <v>2025</v>
      </c>
      <c r="B1343" s="331">
        <v>45756</v>
      </c>
      <c r="C1343" s="3">
        <v>305</v>
      </c>
      <c r="D1343" s="3">
        <v>433.6</v>
      </c>
      <c r="E1343" s="69">
        <f t="shared" si="20"/>
        <v>738.6</v>
      </c>
    </row>
    <row r="1344" spans="1:5">
      <c r="A1344" s="3">
        <v>2025</v>
      </c>
      <c r="B1344" s="331">
        <v>45757</v>
      </c>
      <c r="C1344" s="3">
        <v>308</v>
      </c>
      <c r="D1344" s="3">
        <v>442.8</v>
      </c>
      <c r="E1344" s="69">
        <f t="shared" si="20"/>
        <v>750.8</v>
      </c>
    </row>
    <row r="1345" spans="1:5">
      <c r="A1345" s="3">
        <v>2025</v>
      </c>
      <c r="B1345" s="331">
        <v>45758</v>
      </c>
      <c r="C1345" s="3">
        <v>311.5</v>
      </c>
      <c r="D1345" s="3">
        <v>449.2</v>
      </c>
      <c r="E1345" s="69">
        <f t="shared" si="20"/>
        <v>760.7</v>
      </c>
    </row>
    <row r="1346" spans="1:5">
      <c r="A1346" s="3">
        <v>2025</v>
      </c>
      <c r="B1346" s="331">
        <v>45761</v>
      </c>
      <c r="C1346" s="3">
        <v>309</v>
      </c>
      <c r="D1346" s="3">
        <v>437.6</v>
      </c>
      <c r="E1346" s="69">
        <f t="shared" si="20"/>
        <v>746.6</v>
      </c>
    </row>
    <row r="1347" spans="1:5">
      <c r="A1347" s="3">
        <v>2025</v>
      </c>
      <c r="B1347" s="331">
        <v>45762</v>
      </c>
      <c r="C1347" s="3">
        <v>310.5</v>
      </c>
      <c r="D1347" s="3">
        <v>433.6</v>
      </c>
      <c r="E1347" s="69">
        <f t="shared" si="20"/>
        <v>744.1</v>
      </c>
    </row>
    <row r="1348" spans="1:5">
      <c r="A1348" s="3">
        <v>2025</v>
      </c>
      <c r="B1348" s="331">
        <v>45763</v>
      </c>
      <c r="C1348" s="3">
        <v>322.5</v>
      </c>
      <c r="D1348" s="3">
        <v>427.9</v>
      </c>
      <c r="E1348" s="69">
        <f t="shared" si="20"/>
        <v>750.4</v>
      </c>
    </row>
    <row r="1349" spans="1:5">
      <c r="A1349" s="3">
        <v>2025</v>
      </c>
      <c r="B1349" s="331">
        <v>45764</v>
      </c>
      <c r="C1349" s="3">
        <v>317.5</v>
      </c>
      <c r="D1349" s="3">
        <v>432.59999999999997</v>
      </c>
      <c r="E1349" s="69">
        <f t="shared" ref="E1349:E1412" si="21">$D1349+C1349</f>
        <v>750.09999999999991</v>
      </c>
    </row>
    <row r="1350" spans="1:5">
      <c r="A1350" s="3">
        <v>2025</v>
      </c>
      <c r="B1350" s="331">
        <v>45768</v>
      </c>
      <c r="C1350" s="3">
        <v>319.5</v>
      </c>
      <c r="D1350" s="3">
        <v>441.2</v>
      </c>
      <c r="E1350" s="69">
        <f t="shared" si="21"/>
        <v>760.7</v>
      </c>
    </row>
    <row r="1351" spans="1:5">
      <c r="A1351" s="3">
        <v>2025</v>
      </c>
      <c r="B1351" s="331">
        <v>45769</v>
      </c>
      <c r="C1351" s="3">
        <v>314</v>
      </c>
      <c r="D1351" s="3">
        <v>440.29999999999995</v>
      </c>
      <c r="E1351" s="69">
        <f t="shared" si="21"/>
        <v>754.3</v>
      </c>
    </row>
    <row r="1352" spans="1:5">
      <c r="A1352" s="3">
        <v>2025</v>
      </c>
      <c r="B1352" s="331">
        <v>45770</v>
      </c>
      <c r="C1352" s="3">
        <v>306.5</v>
      </c>
      <c r="D1352" s="3">
        <v>438.40000000000003</v>
      </c>
      <c r="E1352" s="69">
        <f t="shared" si="21"/>
        <v>744.90000000000009</v>
      </c>
    </row>
    <row r="1353" spans="1:5">
      <c r="A1353" s="3">
        <v>2025</v>
      </c>
      <c r="B1353" s="331">
        <v>45771</v>
      </c>
      <c r="C1353" s="3">
        <v>308.5</v>
      </c>
      <c r="D1353" s="3">
        <v>431.70000000000005</v>
      </c>
      <c r="E1353" s="69">
        <f t="shared" si="21"/>
        <v>740.2</v>
      </c>
    </row>
    <row r="1354" spans="1:5">
      <c r="A1354" s="3">
        <v>2025</v>
      </c>
      <c r="B1354" s="331">
        <v>45772</v>
      </c>
      <c r="C1354" s="3">
        <v>306.5</v>
      </c>
      <c r="D1354" s="3">
        <v>423.7</v>
      </c>
      <c r="E1354" s="69">
        <f t="shared" si="21"/>
        <v>730.2</v>
      </c>
    </row>
    <row r="1355" spans="1:5">
      <c r="A1355" s="3">
        <v>2025</v>
      </c>
      <c r="B1355" s="331">
        <v>45775</v>
      </c>
      <c r="C1355" s="3">
        <v>308</v>
      </c>
      <c r="D1355" s="3">
        <v>421</v>
      </c>
      <c r="E1355" s="69">
        <f t="shared" si="21"/>
        <v>729</v>
      </c>
    </row>
    <row r="1356" spans="1:5">
      <c r="A1356" s="3">
        <v>2025</v>
      </c>
      <c r="B1356" s="331">
        <v>45776</v>
      </c>
      <c r="C1356" s="3">
        <v>308</v>
      </c>
      <c r="D1356" s="3">
        <v>417.40000000000003</v>
      </c>
      <c r="E1356" s="69">
        <f t="shared" si="21"/>
        <v>725.40000000000009</v>
      </c>
    </row>
    <row r="1357" spans="1:5">
      <c r="A1357" s="3">
        <v>2025</v>
      </c>
      <c r="B1357" s="331">
        <v>45777</v>
      </c>
      <c r="C1357" s="3">
        <v>310.5</v>
      </c>
      <c r="D1357" s="3">
        <v>416.3</v>
      </c>
      <c r="E1357" s="69">
        <f t="shared" si="21"/>
        <v>726.8</v>
      </c>
    </row>
    <row r="1358" spans="1:5">
      <c r="A1358" s="3">
        <v>2025</v>
      </c>
      <c r="B1358" s="331">
        <v>45778</v>
      </c>
      <c r="C1358" s="3">
        <v>273.5</v>
      </c>
      <c r="D1358" s="3">
        <v>422</v>
      </c>
      <c r="E1358" s="69">
        <f t="shared" si="21"/>
        <v>695.5</v>
      </c>
    </row>
    <row r="1359" spans="1:5">
      <c r="A1359" s="3">
        <v>2025</v>
      </c>
      <c r="B1359" s="331">
        <v>45779</v>
      </c>
      <c r="C1359" s="3">
        <v>298.5</v>
      </c>
      <c r="D1359" s="3">
        <v>430.99999999999994</v>
      </c>
      <c r="E1359" s="69">
        <f t="shared" si="21"/>
        <v>729.5</v>
      </c>
    </row>
    <row r="1360" spans="1:5">
      <c r="A1360" s="3">
        <v>2025</v>
      </c>
      <c r="B1360" s="331">
        <v>45782</v>
      </c>
      <c r="C1360" s="3">
        <v>298</v>
      </c>
      <c r="D1360" s="3">
        <v>434.5</v>
      </c>
      <c r="E1360" s="69">
        <f t="shared" si="21"/>
        <v>732.5</v>
      </c>
    </row>
    <row r="1361" spans="1:5">
      <c r="A1361" s="3">
        <v>2025</v>
      </c>
      <c r="B1361" s="331">
        <v>45783</v>
      </c>
      <c r="C1361" s="3">
        <v>296</v>
      </c>
      <c r="D1361" s="3">
        <v>429.7</v>
      </c>
      <c r="E1361" s="69">
        <f t="shared" si="21"/>
        <v>725.7</v>
      </c>
    </row>
    <row r="1362" spans="1:5">
      <c r="A1362" s="3">
        <v>2025</v>
      </c>
      <c r="B1362" s="331">
        <v>45784</v>
      </c>
      <c r="C1362" s="3">
        <v>293.5</v>
      </c>
      <c r="D1362" s="3">
        <v>427.09999999999997</v>
      </c>
      <c r="E1362" s="69">
        <f t="shared" si="21"/>
        <v>720.59999999999991</v>
      </c>
    </row>
    <row r="1363" spans="1:5">
      <c r="A1363" s="3">
        <v>2025</v>
      </c>
      <c r="B1363" s="331">
        <v>45785</v>
      </c>
      <c r="C1363" s="3">
        <v>289</v>
      </c>
      <c r="D1363" s="3">
        <v>438</v>
      </c>
      <c r="E1363" s="69">
        <f t="shared" si="21"/>
        <v>727</v>
      </c>
    </row>
    <row r="1364" spans="1:5">
      <c r="A1364" s="3">
        <v>2025</v>
      </c>
      <c r="B1364" s="331">
        <v>45786</v>
      </c>
      <c r="C1364" s="3">
        <v>290</v>
      </c>
      <c r="D1364" s="3">
        <v>438</v>
      </c>
      <c r="E1364" s="69">
        <f t="shared" si="21"/>
        <v>728</v>
      </c>
    </row>
    <row r="1365" spans="1:5">
      <c r="A1365" s="3">
        <v>2025</v>
      </c>
      <c r="B1365" s="331">
        <v>45789</v>
      </c>
      <c r="C1365" s="3">
        <v>278.5</v>
      </c>
      <c r="D1365" s="3">
        <v>447.3</v>
      </c>
      <c r="E1365" s="69">
        <f t="shared" si="21"/>
        <v>725.8</v>
      </c>
    </row>
    <row r="1366" spans="1:5">
      <c r="A1366" s="3">
        <v>2025</v>
      </c>
      <c r="B1366" s="331">
        <v>45790</v>
      </c>
      <c r="C1366" s="3">
        <v>277</v>
      </c>
      <c r="D1366" s="3">
        <v>446.7</v>
      </c>
      <c r="E1366" s="69">
        <f t="shared" si="21"/>
        <v>723.7</v>
      </c>
    </row>
    <row r="1367" spans="1:5">
      <c r="A1367" s="3">
        <v>2025</v>
      </c>
      <c r="B1367" s="331">
        <v>45791</v>
      </c>
      <c r="C1367" s="3">
        <v>273.5</v>
      </c>
      <c r="D1367" s="3">
        <v>453.8</v>
      </c>
      <c r="E1367" s="69">
        <f t="shared" si="21"/>
        <v>727.3</v>
      </c>
    </row>
    <row r="1368" spans="1:5">
      <c r="A1368" s="3">
        <v>2025</v>
      </c>
      <c r="B1368" s="331">
        <v>45792</v>
      </c>
      <c r="C1368" s="3">
        <v>277.5</v>
      </c>
      <c r="D1368" s="3">
        <v>443.29999999999995</v>
      </c>
      <c r="E1368" s="69">
        <f t="shared" si="21"/>
        <v>720.8</v>
      </c>
    </row>
    <row r="1369" spans="1:5">
      <c r="A1369" s="3">
        <v>2025</v>
      </c>
      <c r="B1369" s="331">
        <v>45793</v>
      </c>
      <c r="C1369" s="3">
        <v>275</v>
      </c>
      <c r="D1369" s="3">
        <v>448.00000000000006</v>
      </c>
      <c r="E1369" s="69">
        <f t="shared" si="21"/>
        <v>723</v>
      </c>
    </row>
    <row r="1370" spans="1:5">
      <c r="A1370" s="3">
        <v>2025</v>
      </c>
      <c r="B1370" s="331">
        <v>45796</v>
      </c>
      <c r="C1370" s="3">
        <v>271</v>
      </c>
      <c r="D1370" s="3">
        <v>445</v>
      </c>
      <c r="E1370" s="69">
        <f t="shared" si="21"/>
        <v>716</v>
      </c>
    </row>
    <row r="1371" spans="1:5">
      <c r="A1371" s="3">
        <v>2025</v>
      </c>
      <c r="B1371" s="331">
        <v>45797</v>
      </c>
      <c r="C1371" s="3">
        <v>269</v>
      </c>
      <c r="D1371" s="3">
        <v>448.9</v>
      </c>
      <c r="E1371" s="69">
        <f t="shared" si="21"/>
        <v>717.9</v>
      </c>
    </row>
    <row r="1372" spans="1:5">
      <c r="A1372" s="3">
        <v>2025</v>
      </c>
      <c r="B1372" s="331">
        <v>45798</v>
      </c>
      <c r="C1372" s="3">
        <v>268</v>
      </c>
      <c r="D1372" s="3">
        <v>460.1</v>
      </c>
      <c r="E1372" s="69">
        <f t="shared" si="21"/>
        <v>728.1</v>
      </c>
    </row>
    <row r="1373" spans="1:5">
      <c r="A1373" s="3">
        <v>2025</v>
      </c>
      <c r="B1373" s="331">
        <v>45799</v>
      </c>
      <c r="C1373" s="3">
        <v>274.5</v>
      </c>
      <c r="D1373" s="3">
        <v>453</v>
      </c>
      <c r="E1373" s="69">
        <f t="shared" si="21"/>
        <v>727.5</v>
      </c>
    </row>
    <row r="1374" spans="1:5">
      <c r="A1374" s="3">
        <v>2025</v>
      </c>
      <c r="B1374" s="331">
        <v>45800</v>
      </c>
      <c r="C1374" s="3">
        <v>275</v>
      </c>
      <c r="D1374" s="3">
        <v>451.3</v>
      </c>
      <c r="E1374" s="69">
        <f t="shared" si="21"/>
        <v>726.3</v>
      </c>
    </row>
    <row r="1375" spans="1:5">
      <c r="A1375" s="3">
        <v>2025</v>
      </c>
      <c r="B1375" s="331">
        <v>45804</v>
      </c>
      <c r="C1375" s="3">
        <v>277</v>
      </c>
      <c r="D1375" s="3">
        <v>444.59999999999997</v>
      </c>
      <c r="E1375" s="69">
        <f t="shared" si="21"/>
        <v>721.59999999999991</v>
      </c>
    </row>
    <row r="1376" spans="1:5">
      <c r="A1376" s="3">
        <v>2025</v>
      </c>
      <c r="B1376" s="331">
        <v>45805</v>
      </c>
      <c r="C1376" s="3">
        <v>272.5</v>
      </c>
      <c r="D1376" s="3">
        <v>448.00000000000006</v>
      </c>
      <c r="E1376" s="69">
        <f t="shared" si="21"/>
        <v>720.5</v>
      </c>
    </row>
    <row r="1377" spans="1:5">
      <c r="A1377" s="3">
        <v>2025</v>
      </c>
      <c r="B1377" s="331">
        <v>45806</v>
      </c>
      <c r="C1377" s="3">
        <v>271.5</v>
      </c>
      <c r="D1377" s="3">
        <v>442</v>
      </c>
      <c r="E1377" s="69">
        <f t="shared" si="21"/>
        <v>713.5</v>
      </c>
    </row>
    <row r="1378" spans="1:5">
      <c r="A1378" s="3">
        <v>2025</v>
      </c>
      <c r="B1378" s="331">
        <v>45807</v>
      </c>
      <c r="C1378" s="3">
        <v>274.5</v>
      </c>
      <c r="D1378" s="3">
        <v>440.29999999999995</v>
      </c>
      <c r="E1378" s="69">
        <f t="shared" si="21"/>
        <v>714.8</v>
      </c>
    </row>
    <row r="1379" spans="1:5">
      <c r="A1379" s="3">
        <v>2025</v>
      </c>
      <c r="B1379" s="331">
        <v>45810</v>
      </c>
      <c r="C1379" s="3">
        <v>271</v>
      </c>
      <c r="D1379" s="3">
        <v>444.20000000000005</v>
      </c>
      <c r="E1379" s="69">
        <f t="shared" si="21"/>
        <v>715.2</v>
      </c>
    </row>
    <row r="1380" spans="1:5">
      <c r="A1380" s="3">
        <v>2025</v>
      </c>
      <c r="B1380" s="331">
        <v>45811</v>
      </c>
      <c r="C1380" s="3">
        <v>268</v>
      </c>
      <c r="D1380" s="3">
        <v>445.6</v>
      </c>
      <c r="E1380" s="69">
        <f t="shared" si="21"/>
        <v>713.6</v>
      </c>
    </row>
    <row r="1381" spans="1:5">
      <c r="A1381" s="3">
        <v>2025</v>
      </c>
      <c r="B1381" s="331">
        <v>45812</v>
      </c>
      <c r="C1381" s="3">
        <v>266</v>
      </c>
      <c r="D1381" s="3">
        <v>435.59999999999997</v>
      </c>
      <c r="E1381" s="69">
        <f t="shared" si="21"/>
        <v>701.59999999999991</v>
      </c>
    </row>
    <row r="1382" spans="1:5">
      <c r="A1382" s="3">
        <v>2025</v>
      </c>
      <c r="B1382" s="331">
        <v>45813</v>
      </c>
      <c r="C1382" s="3">
        <v>264.5</v>
      </c>
      <c r="D1382" s="3">
        <v>439.29999999999995</v>
      </c>
      <c r="E1382" s="69">
        <f t="shared" si="21"/>
        <v>703.8</v>
      </c>
    </row>
    <row r="1383" spans="1:5">
      <c r="A1383" s="3">
        <v>2025</v>
      </c>
      <c r="B1383" s="331">
        <v>45814</v>
      </c>
      <c r="C1383" s="3">
        <v>255.5</v>
      </c>
      <c r="D1383" s="3">
        <v>450.8</v>
      </c>
      <c r="E1383" s="69">
        <f t="shared" si="21"/>
        <v>706.3</v>
      </c>
    </row>
    <row r="1384" spans="1:5">
      <c r="A1384" s="3">
        <v>2025</v>
      </c>
      <c r="B1384" s="331">
        <v>45817</v>
      </c>
      <c r="C1384" s="3">
        <v>256.5</v>
      </c>
      <c r="D1384" s="3">
        <v>447.6</v>
      </c>
      <c r="E1384" s="69">
        <f t="shared" si="21"/>
        <v>704.1</v>
      </c>
    </row>
    <row r="1385" spans="1:5">
      <c r="A1385" s="3">
        <v>2025</v>
      </c>
      <c r="B1385" s="331">
        <v>45818</v>
      </c>
      <c r="C1385" s="3">
        <v>254.5</v>
      </c>
      <c r="D1385" s="3">
        <v>447.20000000000005</v>
      </c>
      <c r="E1385" s="69">
        <f t="shared" si="21"/>
        <v>701.7</v>
      </c>
    </row>
    <row r="1386" spans="1:5">
      <c r="A1386" s="3">
        <v>2025</v>
      </c>
      <c r="B1386" s="331">
        <v>45819</v>
      </c>
      <c r="C1386" s="3">
        <v>252.5</v>
      </c>
      <c r="D1386" s="3">
        <v>442.2</v>
      </c>
      <c r="E1386" s="69">
        <f t="shared" si="21"/>
        <v>694.7</v>
      </c>
    </row>
    <row r="1387" spans="1:5">
      <c r="A1387" s="3">
        <v>2025</v>
      </c>
      <c r="B1387" s="331">
        <v>45820</v>
      </c>
      <c r="C1387" s="3">
        <v>251.5</v>
      </c>
      <c r="D1387" s="3">
        <v>436.09999999999997</v>
      </c>
      <c r="E1387" s="69">
        <f t="shared" si="21"/>
        <v>687.59999999999991</v>
      </c>
    </row>
    <row r="1388" spans="1:5">
      <c r="A1388" s="3">
        <v>2025</v>
      </c>
      <c r="B1388" s="331">
        <v>45821</v>
      </c>
      <c r="C1388" s="3">
        <v>249</v>
      </c>
      <c r="D1388" s="3">
        <v>440.09999999999997</v>
      </c>
      <c r="E1388" s="69">
        <f t="shared" si="21"/>
        <v>689.09999999999991</v>
      </c>
    </row>
    <row r="1389" spans="1:5">
      <c r="A1389" s="3">
        <v>2025</v>
      </c>
      <c r="B1389" s="331">
        <v>45824</v>
      </c>
      <c r="C1389" s="3">
        <v>240.5</v>
      </c>
      <c r="D1389" s="3">
        <v>444.80000000000007</v>
      </c>
      <c r="E1389" s="69">
        <f t="shared" si="21"/>
        <v>685.30000000000007</v>
      </c>
    </row>
    <row r="1390" spans="1:5">
      <c r="A1390" s="3">
        <v>2025</v>
      </c>
      <c r="B1390" s="331">
        <v>45825</v>
      </c>
      <c r="C1390" s="3">
        <v>246</v>
      </c>
      <c r="D1390" s="3">
        <v>439.1</v>
      </c>
      <c r="E1390" s="69">
        <f t="shared" si="21"/>
        <v>685.1</v>
      </c>
    </row>
    <row r="1391" spans="1:5">
      <c r="A1391" s="3">
        <v>2025</v>
      </c>
      <c r="B1391" s="331">
        <v>45826</v>
      </c>
      <c r="C1391" s="3">
        <v>248</v>
      </c>
      <c r="D1391" s="3">
        <v>439.29999999999995</v>
      </c>
      <c r="E1391" s="69">
        <f t="shared" si="21"/>
        <v>687.3</v>
      </c>
    </row>
    <row r="1392" spans="1:5">
      <c r="A1392" s="3">
        <v>2025</v>
      </c>
      <c r="B1392" s="331">
        <v>45828</v>
      </c>
      <c r="C1392" s="3">
        <v>247.5</v>
      </c>
      <c r="D1392" s="3">
        <v>437.8</v>
      </c>
      <c r="E1392" s="69">
        <f t="shared" si="21"/>
        <v>685.3</v>
      </c>
    </row>
    <row r="1393" spans="1:5">
      <c r="A1393" s="3">
        <v>2025</v>
      </c>
      <c r="B1393" s="331">
        <v>45831</v>
      </c>
      <c r="C1393" s="3">
        <v>251.5</v>
      </c>
      <c r="D1393" s="3">
        <v>434.90000000000003</v>
      </c>
      <c r="E1393" s="69">
        <f t="shared" si="21"/>
        <v>686.40000000000009</v>
      </c>
    </row>
    <row r="1394" spans="1:5">
      <c r="A1394" s="3">
        <v>2025</v>
      </c>
      <c r="B1394" s="331">
        <v>45832</v>
      </c>
      <c r="C1394" s="3">
        <v>236.5</v>
      </c>
      <c r="D1394" s="3">
        <v>429.6</v>
      </c>
      <c r="E1394" s="69">
        <f t="shared" si="21"/>
        <v>666.1</v>
      </c>
    </row>
    <row r="1395" spans="1:5">
      <c r="A1395" s="3">
        <v>2025</v>
      </c>
      <c r="B1395" s="331">
        <v>45833</v>
      </c>
      <c r="C1395" s="3">
        <v>250.5</v>
      </c>
      <c r="D1395" s="3">
        <v>429.3</v>
      </c>
      <c r="E1395" s="69">
        <f t="shared" si="21"/>
        <v>679.8</v>
      </c>
    </row>
    <row r="1396" spans="1:5">
      <c r="A1396" s="3">
        <v>2025</v>
      </c>
      <c r="B1396" s="331">
        <v>45834</v>
      </c>
      <c r="C1396" s="3">
        <v>253</v>
      </c>
      <c r="D1396" s="3">
        <v>424.3</v>
      </c>
      <c r="E1396" s="69">
        <f t="shared" si="21"/>
        <v>677.3</v>
      </c>
    </row>
    <row r="1397" spans="1:5">
      <c r="A1397" s="3">
        <v>2025</v>
      </c>
      <c r="B1397" s="331">
        <v>45835</v>
      </c>
      <c r="C1397" s="3">
        <v>247</v>
      </c>
      <c r="D1397" s="3">
        <v>427.9</v>
      </c>
      <c r="E1397" s="69">
        <f t="shared" si="21"/>
        <v>674.9</v>
      </c>
    </row>
    <row r="1398" spans="1:5">
      <c r="A1398" s="3">
        <v>2025</v>
      </c>
      <c r="B1398" s="331">
        <v>45838</v>
      </c>
      <c r="C1398" s="3">
        <v>255.5</v>
      </c>
      <c r="D1398" s="3">
        <v>423.00000000000006</v>
      </c>
      <c r="E1398" s="69">
        <f t="shared" si="21"/>
        <v>678.5</v>
      </c>
    </row>
    <row r="1399" spans="1:5">
      <c r="A1399" s="3">
        <v>2025</v>
      </c>
      <c r="B1399" s="331">
        <v>45839</v>
      </c>
      <c r="C1399" s="3">
        <v>251.5</v>
      </c>
      <c r="D1399" s="3">
        <v>424.3</v>
      </c>
      <c r="E1399" s="69">
        <f t="shared" si="21"/>
        <v>675.8</v>
      </c>
    </row>
    <row r="1400" spans="1:5">
      <c r="A1400" s="3">
        <v>2025</v>
      </c>
      <c r="B1400" s="331">
        <v>45840</v>
      </c>
      <c r="C1400" s="3">
        <v>249.5</v>
      </c>
      <c r="D1400" s="3">
        <v>427.9</v>
      </c>
      <c r="E1400" s="69">
        <f t="shared" si="21"/>
        <v>677.4</v>
      </c>
    </row>
    <row r="1401" spans="1:5">
      <c r="A1401" s="3">
        <v>2025</v>
      </c>
      <c r="B1401" s="331">
        <v>45841</v>
      </c>
      <c r="C1401" s="3">
        <v>241</v>
      </c>
      <c r="D1401" s="3">
        <v>434.8</v>
      </c>
      <c r="E1401" s="69">
        <f t="shared" si="21"/>
        <v>675.8</v>
      </c>
    </row>
    <row r="1402" spans="1:5">
      <c r="A1402" s="3">
        <v>2025</v>
      </c>
      <c r="B1402" s="331">
        <v>45845</v>
      </c>
      <c r="C1402" s="3">
        <v>243</v>
      </c>
      <c r="D1402" s="3">
        <v>438.1</v>
      </c>
      <c r="E1402" s="69">
        <f t="shared" si="21"/>
        <v>681.1</v>
      </c>
    </row>
    <row r="1403" spans="1:5">
      <c r="A1403" s="3">
        <v>2025</v>
      </c>
      <c r="B1403" s="331">
        <v>45846</v>
      </c>
      <c r="C1403" s="3">
        <v>245.5</v>
      </c>
      <c r="D1403" s="3">
        <v>440.09999999999997</v>
      </c>
      <c r="E1403" s="69">
        <f t="shared" si="21"/>
        <v>685.59999999999991</v>
      </c>
    </row>
    <row r="1404" spans="1:5">
      <c r="A1404" s="3">
        <v>2025</v>
      </c>
      <c r="B1404" s="331">
        <v>45847</v>
      </c>
      <c r="C1404" s="3">
        <v>247</v>
      </c>
      <c r="D1404" s="3">
        <v>433.3</v>
      </c>
      <c r="E1404" s="69">
        <f t="shared" si="21"/>
        <v>680.3</v>
      </c>
    </row>
    <row r="1405" spans="1:5">
      <c r="A1405" s="3">
        <v>2025</v>
      </c>
      <c r="B1405" s="331">
        <v>45848</v>
      </c>
      <c r="C1405" s="3">
        <v>243.5</v>
      </c>
      <c r="D1405" s="3">
        <v>435.1</v>
      </c>
      <c r="E1405" s="69">
        <f t="shared" si="21"/>
        <v>678.6</v>
      </c>
    </row>
    <row r="1406" spans="1:5">
      <c r="A1406" s="3">
        <v>2025</v>
      </c>
      <c r="B1406" s="331">
        <v>45849</v>
      </c>
      <c r="C1406" s="3">
        <v>249.5</v>
      </c>
      <c r="D1406" s="3">
        <v>441.09999999999997</v>
      </c>
      <c r="E1406" s="69">
        <f t="shared" si="21"/>
        <v>690.59999999999991</v>
      </c>
    </row>
    <row r="1407" spans="1:5">
      <c r="A1407" s="3">
        <v>2025</v>
      </c>
      <c r="B1407" s="331">
        <v>45852</v>
      </c>
      <c r="C1407" s="3">
        <v>251.5</v>
      </c>
      <c r="D1407" s="3">
        <v>443.49999999999994</v>
      </c>
      <c r="E1407" s="69">
        <f t="shared" si="21"/>
        <v>695</v>
      </c>
    </row>
    <row r="1408" spans="1:5">
      <c r="A1408" s="3">
        <v>2025</v>
      </c>
      <c r="B1408" s="331">
        <v>45853</v>
      </c>
      <c r="C1408" s="3">
        <v>247</v>
      </c>
      <c r="D1408" s="3">
        <v>448.29999999999995</v>
      </c>
      <c r="E1408" s="69">
        <f t="shared" si="21"/>
        <v>695.3</v>
      </c>
    </row>
    <row r="1409" spans="1:5">
      <c r="A1409" s="3">
        <v>2025</v>
      </c>
      <c r="B1409" s="331">
        <v>45854</v>
      </c>
      <c r="C1409" s="3">
        <v>251</v>
      </c>
      <c r="D1409" s="3">
        <v>445.7</v>
      </c>
      <c r="E1409" s="69">
        <f t="shared" si="21"/>
        <v>696.7</v>
      </c>
    </row>
    <row r="1410" spans="1:5">
      <c r="A1410" s="3">
        <v>2025</v>
      </c>
      <c r="B1410" s="331">
        <v>45855</v>
      </c>
      <c r="C1410" s="3">
        <v>250</v>
      </c>
      <c r="D1410" s="3">
        <v>445.3</v>
      </c>
      <c r="E1410" s="69">
        <f t="shared" si="21"/>
        <v>695.3</v>
      </c>
    </row>
    <row r="1411" spans="1:5">
      <c r="A1411" s="3">
        <v>2025</v>
      </c>
      <c r="B1411" s="331">
        <v>45856</v>
      </c>
      <c r="C1411" s="3">
        <v>248.5</v>
      </c>
      <c r="D1411" s="3">
        <v>441.8</v>
      </c>
      <c r="E1411" s="69">
        <f t="shared" si="21"/>
        <v>690.3</v>
      </c>
    </row>
    <row r="1412" spans="1:5">
      <c r="A1412" s="3">
        <v>2025</v>
      </c>
      <c r="B1412" s="331">
        <v>45859</v>
      </c>
      <c r="C1412" s="3">
        <v>244</v>
      </c>
      <c r="D1412" s="3">
        <v>437.9</v>
      </c>
      <c r="E1412" s="69">
        <f t="shared" si="21"/>
        <v>681.9</v>
      </c>
    </row>
    <row r="1413" spans="1:5">
      <c r="A1413" s="3">
        <v>2025</v>
      </c>
      <c r="B1413" s="331">
        <v>45860</v>
      </c>
      <c r="C1413" s="3">
        <v>247.5</v>
      </c>
      <c r="D1413" s="3">
        <v>434.6</v>
      </c>
      <c r="E1413" s="69">
        <f t="shared" ref="E1413:E1476" si="22">$D1413+C1413</f>
        <v>682.1</v>
      </c>
    </row>
    <row r="1414" spans="1:5">
      <c r="A1414" s="3">
        <v>2025</v>
      </c>
      <c r="B1414" s="331">
        <v>45861</v>
      </c>
      <c r="C1414" s="3">
        <v>243.5</v>
      </c>
      <c r="D1414" s="3">
        <v>438.3</v>
      </c>
      <c r="E1414" s="69">
        <f t="shared" si="22"/>
        <v>681.8</v>
      </c>
    </row>
    <row r="1415" spans="1:5">
      <c r="A1415" s="3">
        <v>2025</v>
      </c>
      <c r="B1415" s="331">
        <v>45862</v>
      </c>
      <c r="C1415" s="3">
        <v>240</v>
      </c>
      <c r="D1415" s="3">
        <v>439.79999999999995</v>
      </c>
      <c r="E1415" s="69">
        <f t="shared" si="22"/>
        <v>679.8</v>
      </c>
    </row>
    <row r="1416" spans="1:5">
      <c r="A1416" s="3">
        <v>2025</v>
      </c>
      <c r="B1416" s="331">
        <v>45863</v>
      </c>
      <c r="C1416" s="3">
        <v>240</v>
      </c>
      <c r="D1416" s="3">
        <v>438.99999999999994</v>
      </c>
      <c r="E1416" s="69">
        <f t="shared" si="22"/>
        <v>679</v>
      </c>
    </row>
    <row r="1417" spans="1:5">
      <c r="A1417" s="3">
        <v>2025</v>
      </c>
      <c r="B1417" s="331">
        <v>45866</v>
      </c>
      <c r="C1417" s="3">
        <v>238</v>
      </c>
      <c r="D1417" s="3">
        <v>441.2</v>
      </c>
      <c r="E1417" s="69">
        <f t="shared" si="22"/>
        <v>679.2</v>
      </c>
    </row>
    <row r="1418" spans="1:5">
      <c r="A1418" s="3">
        <v>2025</v>
      </c>
      <c r="B1418" s="331">
        <v>45867</v>
      </c>
      <c r="C1418" s="3">
        <v>242</v>
      </c>
      <c r="D1418" s="3">
        <v>432.09999999999997</v>
      </c>
      <c r="E1418" s="69">
        <f t="shared" si="22"/>
        <v>674.09999999999991</v>
      </c>
    </row>
    <row r="1419" spans="1:5">
      <c r="A1419" s="3">
        <v>2025</v>
      </c>
      <c r="B1419" s="331">
        <v>45868</v>
      </c>
      <c r="C1419" s="3">
        <v>241.5</v>
      </c>
      <c r="D1419" s="3">
        <v>437.2</v>
      </c>
      <c r="E1419" s="69">
        <f t="shared" si="22"/>
        <v>678.7</v>
      </c>
    </row>
    <row r="1420" spans="1:5">
      <c r="A1420" s="3">
        <v>2025</v>
      </c>
      <c r="B1420" s="331">
        <v>45869</v>
      </c>
      <c r="C1420" s="3">
        <v>233</v>
      </c>
      <c r="D1420" s="3">
        <v>437.6</v>
      </c>
      <c r="E1420" s="69">
        <f t="shared" si="22"/>
        <v>670.6</v>
      </c>
    </row>
    <row r="1421" spans="1:5">
      <c r="A1421" s="3">
        <v>2025</v>
      </c>
      <c r="B1421" s="331">
        <v>45870</v>
      </c>
      <c r="C1421" s="3">
        <v>255.5</v>
      </c>
      <c r="D1421" s="3">
        <v>421.8</v>
      </c>
      <c r="E1421" s="69">
        <f t="shared" si="22"/>
        <v>677.3</v>
      </c>
    </row>
    <row r="1422" spans="1:5">
      <c r="A1422" s="3">
        <v>2025</v>
      </c>
      <c r="B1422" s="331">
        <v>45873</v>
      </c>
      <c r="C1422" s="3">
        <v>251</v>
      </c>
      <c r="D1422" s="3">
        <v>419.4</v>
      </c>
      <c r="E1422" s="69">
        <f t="shared" si="22"/>
        <v>670.4</v>
      </c>
    </row>
    <row r="1423" spans="1:5">
      <c r="A1423" s="3">
        <v>2025</v>
      </c>
      <c r="B1423" s="331">
        <v>45874</v>
      </c>
      <c r="C1423" s="3">
        <v>250.5</v>
      </c>
      <c r="D1423" s="3">
        <v>421.2</v>
      </c>
      <c r="E1423" s="69">
        <f t="shared" si="22"/>
        <v>671.7</v>
      </c>
    </row>
    <row r="1424" spans="1:5">
      <c r="A1424" s="3">
        <v>2025</v>
      </c>
      <c r="B1424" s="331">
        <v>45875</v>
      </c>
      <c r="C1424" s="3">
        <v>248</v>
      </c>
      <c r="D1424" s="3">
        <v>422.90000000000003</v>
      </c>
      <c r="E1424" s="69">
        <f t="shared" si="22"/>
        <v>670.90000000000009</v>
      </c>
    </row>
    <row r="1425" spans="1:5">
      <c r="A1425" s="3">
        <v>2025</v>
      </c>
      <c r="B1425" s="331">
        <v>45876</v>
      </c>
      <c r="C1425" s="3">
        <v>245.5</v>
      </c>
      <c r="D1425" s="3">
        <v>425.1</v>
      </c>
      <c r="E1425" s="69">
        <f t="shared" si="22"/>
        <v>670.6</v>
      </c>
    </row>
    <row r="1426" spans="1:5">
      <c r="A1426" s="3">
        <v>2025</v>
      </c>
      <c r="B1426" s="331">
        <v>45877</v>
      </c>
      <c r="C1426" s="3">
        <v>232</v>
      </c>
      <c r="D1426" s="3">
        <v>428.4</v>
      </c>
      <c r="E1426" s="69">
        <f t="shared" si="22"/>
        <v>660.4</v>
      </c>
    </row>
    <row r="1427" spans="1:5">
      <c r="A1427" s="3">
        <v>2025</v>
      </c>
      <c r="B1427" s="331">
        <v>45880</v>
      </c>
      <c r="C1427" s="3">
        <v>232</v>
      </c>
      <c r="D1427" s="3">
        <v>428.7</v>
      </c>
      <c r="E1427" s="69">
        <f t="shared" si="22"/>
        <v>660.7</v>
      </c>
    </row>
    <row r="1428" spans="1:5">
      <c r="A1428" s="3">
        <v>2025</v>
      </c>
      <c r="B1428" s="331">
        <v>45881</v>
      </c>
      <c r="C1428" s="3">
        <v>225.5</v>
      </c>
      <c r="D1428" s="3">
        <v>429.1</v>
      </c>
      <c r="E1428" s="69">
        <f t="shared" si="22"/>
        <v>654.6</v>
      </c>
    </row>
    <row r="1429" spans="1:5">
      <c r="A1429" s="3">
        <v>2025</v>
      </c>
      <c r="B1429" s="331">
        <v>45882</v>
      </c>
      <c r="C1429" s="3">
        <v>225</v>
      </c>
      <c r="D1429" s="3">
        <v>423.50000000000006</v>
      </c>
      <c r="E1429" s="69">
        <f t="shared" si="22"/>
        <v>648.5</v>
      </c>
    </row>
    <row r="1430" spans="1:5">
      <c r="A1430" s="3">
        <v>2025</v>
      </c>
      <c r="B1430" s="331">
        <v>45883</v>
      </c>
      <c r="C1430" s="3">
        <v>219</v>
      </c>
      <c r="D1430" s="3">
        <v>428.59999999999997</v>
      </c>
      <c r="E1430" s="69">
        <f t="shared" si="22"/>
        <v>647.59999999999991</v>
      </c>
    </row>
    <row r="1431" spans="1:5">
      <c r="A1431" s="3">
        <v>2025</v>
      </c>
      <c r="B1431" s="331">
        <v>45884</v>
      </c>
      <c r="C1431" s="3">
        <v>215.5</v>
      </c>
      <c r="D1431" s="3">
        <v>431.9</v>
      </c>
      <c r="E1431" s="69">
        <f t="shared" si="22"/>
        <v>647.4</v>
      </c>
    </row>
    <row r="1432" spans="1:5">
      <c r="A1432" s="3">
        <v>2025</v>
      </c>
      <c r="B1432" s="331">
        <v>45887</v>
      </c>
      <c r="C1432" s="3">
        <v>211.5</v>
      </c>
      <c r="D1432" s="3">
        <v>433.4</v>
      </c>
      <c r="E1432" s="69">
        <f t="shared" si="22"/>
        <v>644.9</v>
      </c>
    </row>
    <row r="1433" spans="1:5">
      <c r="A1433" s="3">
        <v>2025</v>
      </c>
      <c r="B1433" s="331">
        <v>45888</v>
      </c>
      <c r="C1433" s="3">
        <v>208.5</v>
      </c>
      <c r="D1433" s="3">
        <v>430.70000000000005</v>
      </c>
      <c r="E1433" s="69">
        <f t="shared" si="22"/>
        <v>639.20000000000005</v>
      </c>
    </row>
    <row r="1434" spans="1:5">
      <c r="A1434" s="3">
        <v>2025</v>
      </c>
      <c r="B1434" s="331">
        <v>45889</v>
      </c>
      <c r="C1434" s="3">
        <v>213.5</v>
      </c>
      <c r="D1434" s="3">
        <v>429.2</v>
      </c>
      <c r="E1434" s="69">
        <f t="shared" si="22"/>
        <v>642.70000000000005</v>
      </c>
    </row>
    <row r="1435" spans="1:5">
      <c r="A1435" s="3">
        <f t="shared" ref="A1435:A1498" si="23">YEAR(B1435)</f>
        <v>2025</v>
      </c>
      <c r="B1435" s="331">
        <v>45890</v>
      </c>
      <c r="C1435" s="3">
        <v>213</v>
      </c>
      <c r="D1435" s="3">
        <v>432.9</v>
      </c>
      <c r="E1435" s="69">
        <f t="shared" si="22"/>
        <v>645.9</v>
      </c>
    </row>
    <row r="1436" spans="1:5">
      <c r="A1436" s="3">
        <f t="shared" si="23"/>
        <v>2025</v>
      </c>
      <c r="B1436" s="331">
        <v>45891</v>
      </c>
      <c r="C1436" s="3">
        <v>215</v>
      </c>
      <c r="D1436" s="3">
        <v>425.5</v>
      </c>
      <c r="E1436" s="69">
        <f t="shared" si="22"/>
        <v>640.5</v>
      </c>
    </row>
    <row r="1437" spans="1:5">
      <c r="A1437" s="3">
        <f t="shared" si="23"/>
        <v>2025</v>
      </c>
      <c r="B1437" s="331">
        <v>45894</v>
      </c>
      <c r="C1437" s="3">
        <v>211</v>
      </c>
      <c r="D1437" s="3">
        <v>427.59999999999997</v>
      </c>
      <c r="E1437" s="69">
        <f t="shared" si="22"/>
        <v>638.59999999999991</v>
      </c>
    </row>
    <row r="1438" spans="1:5">
      <c r="A1438" s="3">
        <f t="shared" si="23"/>
        <v>2025</v>
      </c>
      <c r="B1438" s="331">
        <v>45895</v>
      </c>
      <c r="C1438" s="3">
        <v>217</v>
      </c>
      <c r="D1438" s="3">
        <v>426.19999999999993</v>
      </c>
      <c r="E1438" s="69">
        <f t="shared" si="22"/>
        <v>643.19999999999993</v>
      </c>
    </row>
    <row r="1439" spans="1:5">
      <c r="A1439" s="3">
        <f t="shared" si="23"/>
        <v>2025</v>
      </c>
      <c r="B1439" s="331">
        <v>45896</v>
      </c>
      <c r="C1439" s="3">
        <v>221</v>
      </c>
      <c r="D1439" s="3">
        <v>423.50000000000006</v>
      </c>
      <c r="E1439" s="69">
        <f t="shared" si="22"/>
        <v>644.5</v>
      </c>
    </row>
    <row r="1440" spans="1:5">
      <c r="A1440" s="3">
        <f t="shared" si="23"/>
        <v>2025</v>
      </c>
      <c r="B1440" s="331">
        <v>45897</v>
      </c>
      <c r="C1440" s="3">
        <v>218.5</v>
      </c>
      <c r="D1440" s="3">
        <v>420.5</v>
      </c>
      <c r="E1440" s="69">
        <f t="shared" si="22"/>
        <v>639</v>
      </c>
    </row>
    <row r="1441" spans="1:5">
      <c r="A1441" s="3">
        <f t="shared" si="23"/>
        <v>2025</v>
      </c>
      <c r="B1441" s="331">
        <v>45898</v>
      </c>
      <c r="C1441" s="3">
        <v>219</v>
      </c>
      <c r="D1441" s="3">
        <v>423.00000000000006</v>
      </c>
      <c r="E1441" s="69">
        <f t="shared" si="22"/>
        <v>642</v>
      </c>
    </row>
    <row r="1442" spans="1:5">
      <c r="A1442" s="3">
        <f t="shared" si="23"/>
        <v>2025</v>
      </c>
      <c r="B1442" s="331">
        <v>45902</v>
      </c>
      <c r="C1442" s="3">
        <v>218</v>
      </c>
      <c r="D1442" s="3">
        <v>426.19999999999993</v>
      </c>
      <c r="E1442" s="69">
        <f t="shared" si="22"/>
        <v>644.19999999999993</v>
      </c>
    </row>
    <row r="1443" spans="1:5">
      <c r="A1443" s="3">
        <f t="shared" si="23"/>
        <v>2025</v>
      </c>
      <c r="B1443" s="331">
        <v>45903</v>
      </c>
      <c r="C1443" s="3">
        <v>217.5</v>
      </c>
      <c r="D1443" s="3">
        <v>421.8</v>
      </c>
      <c r="E1443" s="69">
        <f t="shared" si="22"/>
        <v>639.29999999999995</v>
      </c>
    </row>
    <row r="1444" spans="1:5">
      <c r="A1444" s="3">
        <f t="shared" si="23"/>
        <v>2025</v>
      </c>
      <c r="B1444" s="331">
        <v>45904</v>
      </c>
      <c r="C1444" s="3">
        <v>217</v>
      </c>
      <c r="D1444" s="3">
        <v>416.2</v>
      </c>
      <c r="E1444" s="69">
        <f t="shared" si="22"/>
        <v>633.20000000000005</v>
      </c>
    </row>
    <row r="1445" spans="1:5">
      <c r="A1445" s="3">
        <f t="shared" si="23"/>
        <v>2025</v>
      </c>
      <c r="B1445" s="331">
        <v>45905</v>
      </c>
      <c r="C1445" s="3">
        <v>217.5</v>
      </c>
      <c r="D1445" s="3">
        <v>407.59999999999997</v>
      </c>
      <c r="E1445" s="69">
        <f t="shared" si="22"/>
        <v>625.09999999999991</v>
      </c>
    </row>
    <row r="1446" spans="1:5">
      <c r="A1446" s="3">
        <f t="shared" si="23"/>
        <v>2025</v>
      </c>
      <c r="B1446" s="331">
        <v>45908</v>
      </c>
      <c r="C1446" s="3">
        <v>220</v>
      </c>
      <c r="D1446" s="3">
        <v>404.1</v>
      </c>
      <c r="E1446" s="69">
        <f t="shared" si="22"/>
        <v>624.1</v>
      </c>
    </row>
    <row r="1447" spans="1:5">
      <c r="A1447" s="3">
        <f t="shared" si="23"/>
        <v>2025</v>
      </c>
      <c r="B1447" s="331">
        <v>45909</v>
      </c>
      <c r="C1447" s="3">
        <v>217.5</v>
      </c>
      <c r="D1447" s="3">
        <v>408.8</v>
      </c>
      <c r="E1447" s="69">
        <f t="shared" si="22"/>
        <v>626.29999999999995</v>
      </c>
    </row>
    <row r="1448" spans="1:5">
      <c r="A1448" s="3">
        <f t="shared" si="23"/>
        <v>2025</v>
      </c>
      <c r="B1448" s="331">
        <v>45910</v>
      </c>
      <c r="C1448" s="3">
        <v>214.5</v>
      </c>
      <c r="D1448" s="3">
        <v>404.7</v>
      </c>
      <c r="E1448" s="69">
        <f t="shared" si="22"/>
        <v>619.20000000000005</v>
      </c>
    </row>
    <row r="1449" spans="1:5">
      <c r="A1449" s="3">
        <f t="shared" si="23"/>
        <v>2025</v>
      </c>
      <c r="B1449" s="331">
        <v>45911</v>
      </c>
      <c r="C1449" s="3">
        <v>212.5</v>
      </c>
      <c r="D1449" s="3">
        <v>402.20000000000005</v>
      </c>
      <c r="E1449" s="69">
        <f t="shared" si="22"/>
        <v>614.70000000000005</v>
      </c>
    </row>
    <row r="1450" spans="1:5">
      <c r="A1450" s="3">
        <f t="shared" si="23"/>
        <v>2025</v>
      </c>
      <c r="B1450" s="331">
        <v>45912</v>
      </c>
      <c r="C1450" s="3">
        <v>209.5</v>
      </c>
      <c r="D1450" s="3">
        <v>406.70000000000005</v>
      </c>
      <c r="E1450" s="69">
        <f t="shared" si="22"/>
        <v>616.20000000000005</v>
      </c>
    </row>
    <row r="1451" spans="1:5">
      <c r="A1451" s="3">
        <f t="shared" si="23"/>
        <v>2025</v>
      </c>
      <c r="B1451" s="331">
        <v>45915</v>
      </c>
      <c r="C1451" s="3">
        <v>205.5</v>
      </c>
      <c r="D1451" s="3">
        <v>403.9</v>
      </c>
      <c r="E1451" s="69">
        <f t="shared" si="22"/>
        <v>609.4</v>
      </c>
    </row>
    <row r="1452" spans="1:5">
      <c r="A1452" s="3">
        <f t="shared" si="23"/>
        <v>2025</v>
      </c>
      <c r="B1452" s="331">
        <v>45916</v>
      </c>
      <c r="C1452" s="3">
        <v>204.5</v>
      </c>
      <c r="D1452" s="3">
        <v>402.9</v>
      </c>
      <c r="E1452" s="69">
        <f t="shared" si="22"/>
        <v>607.4</v>
      </c>
    </row>
    <row r="1453" spans="1:5">
      <c r="A1453" s="3">
        <f t="shared" si="23"/>
        <v>2025</v>
      </c>
      <c r="B1453" s="331">
        <v>45917</v>
      </c>
      <c r="C1453" s="3">
        <v>201</v>
      </c>
      <c r="D1453" s="3">
        <v>408.90000000000003</v>
      </c>
      <c r="E1453" s="69">
        <f t="shared" si="22"/>
        <v>609.90000000000009</v>
      </c>
    </row>
    <row r="1454" spans="1:5">
      <c r="A1454" s="3">
        <f t="shared" si="23"/>
        <v>2025</v>
      </c>
      <c r="B1454" s="331">
        <v>45918</v>
      </c>
      <c r="C1454" s="3">
        <v>200</v>
      </c>
      <c r="D1454" s="3">
        <v>410.59999999999997</v>
      </c>
      <c r="E1454" s="69">
        <f t="shared" si="22"/>
        <v>610.59999999999991</v>
      </c>
    </row>
    <row r="1455" spans="1:5">
      <c r="A1455" s="3">
        <f t="shared" si="23"/>
        <v>2025</v>
      </c>
      <c r="B1455" s="331">
        <v>45919</v>
      </c>
      <c r="C1455" s="3">
        <v>201</v>
      </c>
      <c r="D1455" s="3">
        <v>412.8</v>
      </c>
      <c r="E1455" s="69">
        <f t="shared" si="22"/>
        <v>613.79999999999995</v>
      </c>
    </row>
    <row r="1456" spans="1:5">
      <c r="A1456" s="3">
        <f t="shared" si="23"/>
        <v>2025</v>
      </c>
      <c r="B1456" s="331">
        <v>45922</v>
      </c>
      <c r="C1456" s="3">
        <v>199</v>
      </c>
      <c r="D1456" s="3">
        <v>414.79999999999995</v>
      </c>
      <c r="E1456" s="69">
        <f t="shared" si="22"/>
        <v>613.79999999999995</v>
      </c>
    </row>
    <row r="1457" spans="1:5">
      <c r="A1457" s="3">
        <f t="shared" si="23"/>
        <v>2025</v>
      </c>
      <c r="B1457" s="331">
        <v>45923</v>
      </c>
      <c r="C1457" s="3">
        <v>197</v>
      </c>
      <c r="D1457" s="3">
        <v>410.70000000000005</v>
      </c>
      <c r="E1457" s="69">
        <f t="shared" si="22"/>
        <v>607.70000000000005</v>
      </c>
    </row>
    <row r="1458" spans="1:5">
      <c r="A1458" s="3">
        <f t="shared" si="23"/>
        <v>2025</v>
      </c>
      <c r="B1458" s="331">
        <v>45924</v>
      </c>
      <c r="C1458" s="3">
        <v>194</v>
      </c>
      <c r="D1458" s="3">
        <v>414.79999999999995</v>
      </c>
      <c r="E1458" s="69">
        <f t="shared" si="22"/>
        <v>608.79999999999995</v>
      </c>
    </row>
    <row r="1459" spans="1:5">
      <c r="A1459" s="3">
        <f t="shared" si="23"/>
        <v>2025</v>
      </c>
      <c r="B1459" s="331">
        <v>45925</v>
      </c>
      <c r="C1459" s="3">
        <v>192</v>
      </c>
      <c r="D1459" s="3">
        <v>417.1</v>
      </c>
      <c r="E1459" s="69">
        <f t="shared" si="22"/>
        <v>609.1</v>
      </c>
    </row>
    <row r="1460" spans="1:5">
      <c r="A1460" s="3">
        <f t="shared" si="23"/>
        <v>2025</v>
      </c>
      <c r="B1460" s="331">
        <v>45926</v>
      </c>
      <c r="C1460" s="3">
        <v>192.5</v>
      </c>
      <c r="D1460" s="3">
        <v>417.6</v>
      </c>
      <c r="E1460" s="69">
        <f t="shared" si="22"/>
        <v>610.1</v>
      </c>
    </row>
    <row r="1461" spans="1:5">
      <c r="A1461" s="3">
        <f t="shared" si="23"/>
        <v>2025</v>
      </c>
      <c r="B1461" s="331">
        <v>45929</v>
      </c>
      <c r="C1461" s="3">
        <v>195</v>
      </c>
      <c r="D1461" s="3">
        <v>413.99999999999994</v>
      </c>
      <c r="E1461" s="69">
        <f t="shared" si="22"/>
        <v>609</v>
      </c>
    </row>
    <row r="1462" spans="1:5">
      <c r="A1462" s="3">
        <f t="shared" si="23"/>
        <v>2025</v>
      </c>
      <c r="B1462" s="331">
        <v>45930</v>
      </c>
      <c r="C1462" s="3">
        <v>198.5</v>
      </c>
      <c r="D1462" s="3">
        <v>415.09999999999997</v>
      </c>
      <c r="E1462" s="69">
        <f t="shared" si="22"/>
        <v>613.59999999999991</v>
      </c>
    </row>
    <row r="1463" spans="1:5">
      <c r="A1463" s="3">
        <f t="shared" si="23"/>
        <v>2025</v>
      </c>
      <c r="B1463" s="331">
        <v>45931</v>
      </c>
      <c r="C1463" s="3">
        <v>201.5</v>
      </c>
      <c r="D1463" s="3">
        <v>409.90000000000003</v>
      </c>
      <c r="E1463" s="69">
        <f t="shared" si="22"/>
        <v>611.40000000000009</v>
      </c>
    </row>
    <row r="1464" spans="1:5">
      <c r="A1464" s="3">
        <f t="shared" si="23"/>
        <v>2025</v>
      </c>
      <c r="B1464" s="331">
        <v>45932</v>
      </c>
      <c r="C1464" s="3">
        <v>202</v>
      </c>
      <c r="D1464" s="3">
        <v>408.4</v>
      </c>
      <c r="E1464" s="69">
        <f t="shared" si="22"/>
        <v>610.4</v>
      </c>
    </row>
    <row r="1465" spans="1:5">
      <c r="A1465" s="3">
        <f t="shared" si="23"/>
        <v>2025</v>
      </c>
      <c r="B1465" s="331">
        <v>45933</v>
      </c>
      <c r="C1465" s="3">
        <v>198.5</v>
      </c>
      <c r="D1465" s="3">
        <v>412</v>
      </c>
      <c r="E1465" s="69">
        <f t="shared" si="22"/>
        <v>610.5</v>
      </c>
    </row>
    <row r="1466" spans="1:5">
      <c r="A1466" s="3">
        <f t="shared" si="23"/>
        <v>2025</v>
      </c>
      <c r="B1466" s="331">
        <v>45936</v>
      </c>
      <c r="C1466" s="3">
        <v>196.5</v>
      </c>
      <c r="D1466" s="3">
        <v>415.4</v>
      </c>
      <c r="E1466" s="69">
        <f t="shared" si="22"/>
        <v>611.9</v>
      </c>
    </row>
    <row r="1467" spans="1:5">
      <c r="A1467" s="3">
        <f t="shared" si="23"/>
        <v>2025</v>
      </c>
      <c r="B1467" s="331">
        <v>45937</v>
      </c>
      <c r="C1467" s="3">
        <v>200</v>
      </c>
      <c r="D1467" s="3">
        <v>412.4</v>
      </c>
      <c r="E1467" s="69">
        <f t="shared" si="22"/>
        <v>612.4</v>
      </c>
    </row>
    <row r="1468" spans="1:5">
      <c r="A1468" s="3">
        <f t="shared" si="23"/>
        <v>2025</v>
      </c>
      <c r="B1468" s="331">
        <v>45938</v>
      </c>
      <c r="C1468" s="3">
        <v>201</v>
      </c>
      <c r="D1468" s="3">
        <v>411.9</v>
      </c>
      <c r="E1468" s="69">
        <f t="shared" si="22"/>
        <v>612.9</v>
      </c>
    </row>
    <row r="1469" spans="1:5">
      <c r="A1469" s="3">
        <f t="shared" si="23"/>
        <v>2025</v>
      </c>
      <c r="B1469" s="331">
        <v>45939</v>
      </c>
      <c r="C1469" s="3">
        <v>206</v>
      </c>
      <c r="D1469" s="3">
        <v>413.90000000000003</v>
      </c>
      <c r="E1469" s="69">
        <f t="shared" si="22"/>
        <v>619.90000000000009</v>
      </c>
    </row>
    <row r="1470" spans="1:5">
      <c r="A1470" s="3">
        <f t="shared" si="23"/>
        <v>2025</v>
      </c>
      <c r="B1470" s="331">
        <v>45940</v>
      </c>
      <c r="C1470" s="3">
        <v>223.5</v>
      </c>
      <c r="D1470" s="3">
        <v>403.4</v>
      </c>
      <c r="E1470" s="69">
        <f t="shared" si="22"/>
        <v>626.9</v>
      </c>
    </row>
    <row r="1471" spans="1:5">
      <c r="A1471" s="3">
        <f t="shared" si="23"/>
        <v>2025</v>
      </c>
      <c r="B1471" s="331">
        <v>45944</v>
      </c>
      <c r="C1471" s="3">
        <v>218</v>
      </c>
      <c r="D1471" s="3">
        <v>403.3</v>
      </c>
      <c r="E1471" s="69">
        <f t="shared" si="22"/>
        <v>621.29999999999995</v>
      </c>
    </row>
    <row r="1472" spans="1:5">
      <c r="A1472" s="3">
        <f t="shared" si="23"/>
        <v>2025</v>
      </c>
      <c r="B1472" s="331">
        <v>45945</v>
      </c>
      <c r="C1472" s="3">
        <v>210</v>
      </c>
      <c r="D1472" s="3">
        <v>402.9</v>
      </c>
      <c r="E1472" s="69">
        <f t="shared" si="22"/>
        <v>612.9</v>
      </c>
    </row>
    <row r="1473" spans="1:5">
      <c r="A1473" s="3">
        <f t="shared" si="23"/>
        <v>2025</v>
      </c>
      <c r="B1473" s="331">
        <v>45946</v>
      </c>
      <c r="C1473" s="3">
        <v>212.5</v>
      </c>
      <c r="D1473" s="3">
        <v>397.5</v>
      </c>
      <c r="E1473" s="69">
        <f t="shared" si="22"/>
        <v>610</v>
      </c>
    </row>
    <row r="1474" spans="1:5">
      <c r="A1474" s="3">
        <f t="shared" si="23"/>
        <v>2025</v>
      </c>
      <c r="B1474" s="331">
        <v>45947</v>
      </c>
      <c r="C1474" s="3">
        <v>212</v>
      </c>
      <c r="D1474" s="3">
        <v>401</v>
      </c>
      <c r="E1474" s="69">
        <f t="shared" si="22"/>
        <v>613</v>
      </c>
    </row>
    <row r="1475" spans="1:5">
      <c r="A1475" s="3">
        <f t="shared" si="23"/>
        <v>2025</v>
      </c>
      <c r="B1475" s="331">
        <v>45950</v>
      </c>
      <c r="C1475" s="3">
        <v>210.5</v>
      </c>
      <c r="D1475" s="3">
        <v>398.09999999999997</v>
      </c>
      <c r="E1475" s="69">
        <f t="shared" si="22"/>
        <v>608.59999999999991</v>
      </c>
    </row>
    <row r="1476" spans="1:5">
      <c r="A1476" s="3">
        <f t="shared" si="23"/>
        <v>2025</v>
      </c>
      <c r="B1476" s="331">
        <v>45951</v>
      </c>
      <c r="C1476" s="3">
        <v>208</v>
      </c>
      <c r="D1476" s="3">
        <v>396.4</v>
      </c>
      <c r="E1476" s="69">
        <f t="shared" si="22"/>
        <v>604.4</v>
      </c>
    </row>
    <row r="1477" spans="1:5">
      <c r="A1477" s="3">
        <f t="shared" si="23"/>
        <v>2025</v>
      </c>
      <c r="B1477" s="331">
        <v>45952</v>
      </c>
      <c r="C1477" s="3">
        <v>213</v>
      </c>
      <c r="D1477" s="3">
        <v>395.1</v>
      </c>
      <c r="E1477" s="69">
        <f t="shared" ref="E1477:E1530" si="24">$D1477+C1477</f>
        <v>608.1</v>
      </c>
    </row>
    <row r="1478" spans="1:5">
      <c r="A1478" s="3">
        <f t="shared" si="23"/>
        <v>2025</v>
      </c>
      <c r="B1478" s="331">
        <v>45953</v>
      </c>
      <c r="C1478" s="3">
        <v>210.5</v>
      </c>
      <c r="D1478" s="3">
        <v>400.2</v>
      </c>
      <c r="E1478" s="69">
        <f t="shared" si="24"/>
        <v>610.70000000000005</v>
      </c>
    </row>
    <row r="1479" spans="1:5">
      <c r="A1479" s="3">
        <f t="shared" si="23"/>
        <v>2025</v>
      </c>
      <c r="B1479" s="331">
        <v>45954</v>
      </c>
      <c r="C1479" s="3">
        <v>208.5</v>
      </c>
      <c r="D1479" s="3">
        <v>400.3</v>
      </c>
      <c r="E1479" s="69">
        <f t="shared" si="24"/>
        <v>608.79999999999995</v>
      </c>
    </row>
    <row r="1480" spans="1:5">
      <c r="A1480" s="3">
        <f t="shared" si="23"/>
        <v>2025</v>
      </c>
      <c r="B1480" s="331">
        <v>45957</v>
      </c>
      <c r="C1480" s="3">
        <v>207</v>
      </c>
      <c r="D1480" s="3">
        <v>398.09999999999997</v>
      </c>
      <c r="E1480" s="69">
        <f t="shared" si="24"/>
        <v>605.09999999999991</v>
      </c>
    </row>
    <row r="1481" spans="1:5">
      <c r="A1481" s="3">
        <f t="shared" si="23"/>
        <v>2025</v>
      </c>
      <c r="B1481" s="331">
        <v>45958</v>
      </c>
      <c r="C1481" s="3">
        <v>207</v>
      </c>
      <c r="D1481" s="3">
        <v>397.7</v>
      </c>
      <c r="E1481" s="69">
        <f t="shared" si="24"/>
        <v>604.70000000000005</v>
      </c>
    </row>
    <row r="1482" spans="1:5">
      <c r="A1482" s="3">
        <f t="shared" si="23"/>
        <v>2025</v>
      </c>
      <c r="B1482" s="331">
        <v>45959</v>
      </c>
      <c r="C1482" s="3">
        <v>201.5</v>
      </c>
      <c r="D1482" s="3">
        <v>407.8</v>
      </c>
      <c r="E1482" s="69">
        <f t="shared" si="24"/>
        <v>609.29999999999995</v>
      </c>
    </row>
    <row r="1483" spans="1:5">
      <c r="A1483" s="3">
        <f t="shared" si="23"/>
        <v>2025</v>
      </c>
      <c r="B1483" s="331">
        <v>45960</v>
      </c>
      <c r="C1483" s="3">
        <v>203.5</v>
      </c>
      <c r="D1483" s="3">
        <v>409.90000000000003</v>
      </c>
      <c r="E1483" s="69">
        <f t="shared" si="24"/>
        <v>613.40000000000009</v>
      </c>
    </row>
    <row r="1484" spans="1:5">
      <c r="A1484" s="3">
        <f t="shared" si="23"/>
        <v>2025</v>
      </c>
      <c r="B1484" s="331">
        <v>45961</v>
      </c>
      <c r="C1484" s="3">
        <v>199.5</v>
      </c>
      <c r="D1484" s="3">
        <v>407.8</v>
      </c>
      <c r="E1484" s="69">
        <f t="shared" si="24"/>
        <v>607.29999999999995</v>
      </c>
    </row>
    <row r="1485" spans="1:5">
      <c r="A1485" s="3">
        <f t="shared" si="23"/>
        <v>2025</v>
      </c>
      <c r="B1485" s="331">
        <v>45964</v>
      </c>
      <c r="C1485" s="3">
        <v>202</v>
      </c>
      <c r="D1485" s="3">
        <v>411.09999999999997</v>
      </c>
      <c r="E1485" s="69">
        <f t="shared" si="24"/>
        <v>613.09999999999991</v>
      </c>
    </row>
    <row r="1486" spans="1:5">
      <c r="A1486" s="3">
        <f t="shared" si="23"/>
        <v>2025</v>
      </c>
      <c r="B1486" s="331">
        <v>45965</v>
      </c>
      <c r="C1486" s="3">
        <v>205.5</v>
      </c>
      <c r="D1486" s="3">
        <v>408.6</v>
      </c>
      <c r="E1486" s="69">
        <f t="shared" si="24"/>
        <v>614.1</v>
      </c>
    </row>
    <row r="1487" spans="1:5">
      <c r="A1487" s="3">
        <f t="shared" si="23"/>
        <v>2025</v>
      </c>
      <c r="B1487" s="331">
        <v>45966</v>
      </c>
      <c r="C1487" s="3">
        <v>203.5</v>
      </c>
      <c r="D1487" s="3">
        <v>416</v>
      </c>
      <c r="E1487" s="69">
        <f t="shared" si="24"/>
        <v>619.5</v>
      </c>
    </row>
    <row r="1488" spans="1:5">
      <c r="A1488" s="3">
        <f t="shared" si="23"/>
        <v>2025</v>
      </c>
      <c r="B1488" s="331">
        <v>45967</v>
      </c>
      <c r="C1488" s="3">
        <v>209.5</v>
      </c>
      <c r="D1488" s="3">
        <v>408.4</v>
      </c>
      <c r="E1488" s="69">
        <f t="shared" si="24"/>
        <v>617.9</v>
      </c>
    </row>
    <row r="1489" spans="1:5">
      <c r="A1489" s="3">
        <f t="shared" si="23"/>
        <v>2025</v>
      </c>
      <c r="B1489" s="331">
        <v>45968</v>
      </c>
      <c r="C1489" s="3">
        <v>211</v>
      </c>
      <c r="D1489" s="3">
        <v>409.8</v>
      </c>
      <c r="E1489" s="69">
        <f t="shared" si="24"/>
        <v>620.79999999999995</v>
      </c>
    </row>
    <row r="1490" spans="1:5">
      <c r="A1490" s="3">
        <f t="shared" si="23"/>
        <v>2025</v>
      </c>
      <c r="B1490" s="331">
        <v>45971</v>
      </c>
      <c r="C1490" s="3">
        <v>206</v>
      </c>
      <c r="D1490" s="3">
        <v>411.7</v>
      </c>
      <c r="E1490" s="69">
        <f t="shared" si="24"/>
        <v>617.70000000000005</v>
      </c>
    </row>
    <row r="1491" spans="1:5">
      <c r="A1491" s="3">
        <f t="shared" si="23"/>
        <v>2025</v>
      </c>
      <c r="B1491" s="331">
        <v>45973</v>
      </c>
      <c r="C1491" s="3">
        <v>209.5</v>
      </c>
      <c r="D1491" s="3">
        <v>407</v>
      </c>
      <c r="E1491" s="69">
        <f t="shared" si="24"/>
        <v>616.5</v>
      </c>
    </row>
    <row r="1492" spans="1:5">
      <c r="A1492" s="3">
        <f t="shared" si="23"/>
        <v>2025</v>
      </c>
      <c r="B1492" s="331">
        <v>45974</v>
      </c>
      <c r="C1492" s="3">
        <v>207.5</v>
      </c>
      <c r="D1492" s="3">
        <v>412</v>
      </c>
      <c r="E1492" s="69">
        <f t="shared" si="24"/>
        <v>619.5</v>
      </c>
    </row>
    <row r="1493" spans="1:5">
      <c r="A1493" s="3">
        <f t="shared" si="23"/>
        <v>2025</v>
      </c>
      <c r="B1493" s="331">
        <v>45975</v>
      </c>
      <c r="C1493" s="3">
        <v>207</v>
      </c>
      <c r="D1493" s="3">
        <v>414.9</v>
      </c>
      <c r="E1493" s="69">
        <f t="shared" si="24"/>
        <v>621.9</v>
      </c>
    </row>
    <row r="1494" spans="1:5">
      <c r="A1494" s="3">
        <f t="shared" si="23"/>
        <v>2025</v>
      </c>
      <c r="B1494" s="331">
        <v>45978</v>
      </c>
      <c r="C1494" s="3">
        <v>208.5</v>
      </c>
      <c r="D1494" s="3">
        <v>413.99999999999994</v>
      </c>
      <c r="E1494" s="69">
        <f t="shared" si="24"/>
        <v>622.5</v>
      </c>
    </row>
    <row r="1495" spans="1:5">
      <c r="A1495" s="3">
        <f t="shared" si="23"/>
        <v>2025</v>
      </c>
      <c r="B1495" s="331">
        <v>45979</v>
      </c>
      <c r="C1495" s="3">
        <v>212.5</v>
      </c>
      <c r="D1495" s="3">
        <v>411.4</v>
      </c>
      <c r="E1495" s="69">
        <f t="shared" si="24"/>
        <v>623.9</v>
      </c>
    </row>
    <row r="1496" spans="1:5">
      <c r="A1496" s="3">
        <f t="shared" si="23"/>
        <v>2025</v>
      </c>
      <c r="B1496" s="331">
        <v>45980</v>
      </c>
      <c r="C1496" s="3">
        <v>211.5</v>
      </c>
      <c r="D1496" s="3">
        <v>413.8</v>
      </c>
      <c r="E1496" s="69">
        <f t="shared" si="24"/>
        <v>625.29999999999995</v>
      </c>
    </row>
    <row r="1497" spans="1:5">
      <c r="A1497" s="3">
        <f t="shared" si="23"/>
        <v>2025</v>
      </c>
      <c r="B1497" s="331">
        <v>45981</v>
      </c>
      <c r="C1497" s="3">
        <v>214</v>
      </c>
      <c r="D1497" s="3">
        <v>408.5</v>
      </c>
      <c r="E1497" s="69">
        <f t="shared" si="24"/>
        <v>622.5</v>
      </c>
    </row>
    <row r="1498" spans="1:5">
      <c r="A1498" s="3">
        <f t="shared" si="23"/>
        <v>2025</v>
      </c>
      <c r="B1498" s="331">
        <v>45982</v>
      </c>
      <c r="C1498" s="3">
        <v>217</v>
      </c>
      <c r="D1498" s="3">
        <v>406.50000000000006</v>
      </c>
      <c r="E1498" s="69">
        <f t="shared" si="24"/>
        <v>623.5</v>
      </c>
    </row>
    <row r="1499" spans="1:5">
      <c r="A1499" s="3">
        <f t="shared" ref="A1499:A1530" si="25">YEAR(B1499)</f>
        <v>2025</v>
      </c>
      <c r="B1499" s="331">
        <v>45985</v>
      </c>
      <c r="C1499" s="3">
        <v>218</v>
      </c>
      <c r="D1499" s="3">
        <v>402.59999999999997</v>
      </c>
      <c r="E1499" s="69">
        <f t="shared" si="24"/>
        <v>620.59999999999991</v>
      </c>
    </row>
    <row r="1500" spans="1:5">
      <c r="A1500" s="3">
        <f t="shared" si="25"/>
        <v>2025</v>
      </c>
      <c r="B1500" s="331">
        <v>45986</v>
      </c>
      <c r="C1500" s="3">
        <v>218.5</v>
      </c>
      <c r="D1500" s="3">
        <v>399.7</v>
      </c>
      <c r="E1500" s="69">
        <f t="shared" si="24"/>
        <v>618.20000000000005</v>
      </c>
    </row>
    <row r="1501" spans="1:5">
      <c r="A1501" s="3">
        <f t="shared" si="25"/>
        <v>2025</v>
      </c>
      <c r="B1501" s="331">
        <v>45987</v>
      </c>
      <c r="C1501" s="3">
        <v>218.5</v>
      </c>
      <c r="D1501" s="3">
        <v>399.5</v>
      </c>
      <c r="E1501" s="69">
        <f t="shared" si="24"/>
        <v>618</v>
      </c>
    </row>
    <row r="1502" spans="1:5">
      <c r="A1502" s="3">
        <f t="shared" si="25"/>
        <v>2025</v>
      </c>
      <c r="B1502" s="331">
        <v>45989</v>
      </c>
      <c r="C1502" s="3">
        <v>215.5</v>
      </c>
      <c r="D1502" s="3">
        <v>401.49999999999994</v>
      </c>
      <c r="E1502" s="69">
        <f t="shared" si="24"/>
        <v>617</v>
      </c>
    </row>
    <row r="1503" spans="1:5">
      <c r="A1503" s="3">
        <f t="shared" si="25"/>
        <v>2025</v>
      </c>
      <c r="B1503" s="331">
        <v>45992</v>
      </c>
      <c r="C1503" s="3">
        <v>212</v>
      </c>
      <c r="D1503" s="3">
        <v>408.7</v>
      </c>
      <c r="E1503" s="69">
        <f t="shared" si="24"/>
        <v>620.70000000000005</v>
      </c>
    </row>
    <row r="1504" spans="1:5">
      <c r="A1504" s="3">
        <f t="shared" si="25"/>
        <v>2025</v>
      </c>
      <c r="B1504" s="331">
        <v>45993</v>
      </c>
      <c r="C1504" s="3">
        <v>210</v>
      </c>
      <c r="D1504" s="3">
        <v>408.7</v>
      </c>
      <c r="E1504" s="69">
        <f t="shared" si="24"/>
        <v>618.70000000000005</v>
      </c>
    </row>
    <row r="1505" spans="1:5">
      <c r="A1505" s="3">
        <f t="shared" si="25"/>
        <v>2025</v>
      </c>
      <c r="B1505" s="331">
        <v>45994</v>
      </c>
      <c r="C1505" s="3">
        <v>207</v>
      </c>
      <c r="D1505" s="3">
        <v>406.4</v>
      </c>
      <c r="E1505" s="69">
        <f t="shared" si="24"/>
        <v>613.4</v>
      </c>
    </row>
    <row r="1506" spans="1:5">
      <c r="A1506" s="3">
        <f t="shared" si="25"/>
        <v>2025</v>
      </c>
      <c r="B1506" s="331">
        <v>45995</v>
      </c>
      <c r="C1506" s="3">
        <v>206.5</v>
      </c>
      <c r="D1506" s="3">
        <v>409.90000000000003</v>
      </c>
      <c r="E1506" s="69">
        <f t="shared" si="24"/>
        <v>616.40000000000009</v>
      </c>
    </row>
    <row r="1507" spans="1:5">
      <c r="A1507" s="3">
        <f t="shared" si="25"/>
        <v>2025</v>
      </c>
      <c r="B1507" s="331">
        <v>45996</v>
      </c>
      <c r="C1507" s="3">
        <v>209.5</v>
      </c>
      <c r="D1507" s="3">
        <v>413.6</v>
      </c>
      <c r="E1507" s="69">
        <f t="shared" si="24"/>
        <v>623.1</v>
      </c>
    </row>
    <row r="1508" spans="1:5">
      <c r="A1508" s="3">
        <f t="shared" si="25"/>
        <v>2025</v>
      </c>
      <c r="B1508" s="331">
        <v>45999</v>
      </c>
      <c r="C1508" s="3">
        <v>211.5</v>
      </c>
      <c r="D1508" s="3">
        <v>416.5</v>
      </c>
      <c r="E1508" s="69">
        <f t="shared" si="24"/>
        <v>628</v>
      </c>
    </row>
    <row r="1509" spans="1:5">
      <c r="A1509" s="3">
        <f t="shared" si="25"/>
        <v>2025</v>
      </c>
      <c r="B1509" s="331">
        <v>46000</v>
      </c>
      <c r="C1509" s="3">
        <v>214</v>
      </c>
      <c r="D1509" s="3">
        <v>418.9</v>
      </c>
      <c r="E1509" s="69">
        <f t="shared" si="24"/>
        <v>632.9</v>
      </c>
    </row>
    <row r="1510" spans="1:5">
      <c r="A1510" s="3">
        <f t="shared" si="25"/>
        <v>2025</v>
      </c>
      <c r="B1510" s="331">
        <v>46001</v>
      </c>
      <c r="C1510" s="3">
        <v>214.5</v>
      </c>
      <c r="D1510" s="3">
        <v>414.9</v>
      </c>
      <c r="E1510" s="69">
        <f t="shared" si="24"/>
        <v>629.4</v>
      </c>
    </row>
    <row r="1511" spans="1:5">
      <c r="A1511" s="3">
        <f t="shared" si="25"/>
        <v>2025</v>
      </c>
      <c r="B1511" s="331">
        <v>46002</v>
      </c>
      <c r="C1511" s="3">
        <v>212.5</v>
      </c>
      <c r="D1511" s="3">
        <v>415.8</v>
      </c>
      <c r="E1511" s="69">
        <f t="shared" si="24"/>
        <v>628.29999999999995</v>
      </c>
    </row>
    <row r="1512" spans="1:5">
      <c r="A1512" s="3">
        <f t="shared" si="25"/>
        <v>2025</v>
      </c>
      <c r="B1512" s="331">
        <v>46003</v>
      </c>
      <c r="C1512" s="3">
        <v>206.5</v>
      </c>
      <c r="D1512" s="3">
        <v>418.49999999999994</v>
      </c>
      <c r="E1512" s="69">
        <f t="shared" si="24"/>
        <v>625</v>
      </c>
    </row>
    <row r="1513" spans="1:5">
      <c r="A1513" s="3">
        <f t="shared" si="25"/>
        <v>2025</v>
      </c>
      <c r="B1513" s="331">
        <v>46006</v>
      </c>
      <c r="C1513" s="3">
        <v>205</v>
      </c>
      <c r="D1513" s="3">
        <v>417.40000000000003</v>
      </c>
      <c r="E1513" s="69">
        <f t="shared" si="24"/>
        <v>622.40000000000009</v>
      </c>
    </row>
    <row r="1514" spans="1:5">
      <c r="A1514" s="3">
        <f t="shared" si="25"/>
        <v>2025</v>
      </c>
      <c r="B1514" s="331">
        <v>46007</v>
      </c>
      <c r="C1514" s="3">
        <v>209.5</v>
      </c>
      <c r="D1514" s="3">
        <v>414.59999999999997</v>
      </c>
      <c r="E1514" s="69">
        <f t="shared" si="24"/>
        <v>624.09999999999991</v>
      </c>
    </row>
    <row r="1515" spans="1:5">
      <c r="A1515" s="3">
        <f t="shared" si="25"/>
        <v>2025</v>
      </c>
      <c r="B1515" s="331">
        <v>46008</v>
      </c>
      <c r="C1515" s="3">
        <v>213</v>
      </c>
      <c r="D1515" s="3">
        <v>415.4</v>
      </c>
      <c r="E1515" s="69">
        <f t="shared" si="24"/>
        <v>628.4</v>
      </c>
    </row>
    <row r="1516" spans="1:5">
      <c r="A1516" s="3">
        <f t="shared" si="25"/>
        <v>2025</v>
      </c>
      <c r="B1516" s="331">
        <v>46009</v>
      </c>
      <c r="C1516" s="3">
        <v>213.5</v>
      </c>
      <c r="D1516" s="3">
        <v>412.3</v>
      </c>
      <c r="E1516" s="69">
        <f t="shared" si="24"/>
        <v>625.79999999999995</v>
      </c>
    </row>
    <row r="1517" spans="1:5">
      <c r="A1517" s="3">
        <f t="shared" si="25"/>
        <v>2025</v>
      </c>
      <c r="B1517" s="331">
        <v>46010</v>
      </c>
      <c r="C1517" s="3">
        <v>210</v>
      </c>
      <c r="D1517" s="3">
        <v>414.79999999999995</v>
      </c>
      <c r="E1517" s="69">
        <f t="shared" si="24"/>
        <v>624.79999999999995</v>
      </c>
    </row>
    <row r="1518" spans="1:5">
      <c r="A1518" s="3">
        <f t="shared" si="25"/>
        <v>2025</v>
      </c>
      <c r="B1518" s="331">
        <v>46013</v>
      </c>
      <c r="C1518" s="3">
        <v>208</v>
      </c>
      <c r="D1518" s="3">
        <v>416.5</v>
      </c>
      <c r="E1518" s="69">
        <f t="shared" si="24"/>
        <v>624.5</v>
      </c>
    </row>
    <row r="1519" spans="1:5">
      <c r="A1519" s="3">
        <f t="shared" si="25"/>
        <v>2025</v>
      </c>
      <c r="B1519" s="331">
        <v>46014</v>
      </c>
      <c r="C1519" s="3">
        <v>202.5</v>
      </c>
      <c r="D1519" s="3">
        <v>416.5</v>
      </c>
      <c r="E1519" s="69">
        <f t="shared" si="24"/>
        <v>619</v>
      </c>
    </row>
    <row r="1520" spans="1:5">
      <c r="A1520" s="3">
        <f t="shared" si="25"/>
        <v>2025</v>
      </c>
      <c r="B1520" s="331">
        <v>46015</v>
      </c>
      <c r="C1520" s="3">
        <v>211.5</v>
      </c>
      <c r="D1520" s="3">
        <v>413.6</v>
      </c>
      <c r="E1520" s="69">
        <f t="shared" si="24"/>
        <v>625.1</v>
      </c>
    </row>
    <row r="1521" spans="1:5">
      <c r="A1521" s="3">
        <f t="shared" si="25"/>
        <v>2025</v>
      </c>
      <c r="B1521" s="331">
        <v>46017</v>
      </c>
      <c r="C1521" s="3">
        <v>211</v>
      </c>
      <c r="D1521" s="3">
        <v>412.9</v>
      </c>
      <c r="E1521" s="69">
        <f t="shared" si="24"/>
        <v>623.9</v>
      </c>
    </row>
    <row r="1522" spans="1:5">
      <c r="A1522" s="3">
        <f t="shared" si="25"/>
        <v>2025</v>
      </c>
      <c r="B1522" s="331">
        <v>46020</v>
      </c>
      <c r="C1522" s="3">
        <v>212</v>
      </c>
      <c r="D1522" s="3">
        <v>411.09999999999997</v>
      </c>
      <c r="E1522" s="69">
        <f t="shared" si="24"/>
        <v>623.09999999999991</v>
      </c>
    </row>
    <row r="1523" spans="1:5">
      <c r="A1523" s="3">
        <f t="shared" si="25"/>
        <v>2025</v>
      </c>
      <c r="B1523" s="331">
        <v>46021</v>
      </c>
      <c r="C1523" s="3">
        <v>212</v>
      </c>
      <c r="D1523" s="3">
        <v>412.3</v>
      </c>
      <c r="E1523" s="69">
        <f t="shared" si="24"/>
        <v>624.29999999999995</v>
      </c>
    </row>
    <row r="1524" spans="1:5">
      <c r="A1524" s="3">
        <f t="shared" si="25"/>
        <v>2025</v>
      </c>
      <c r="B1524" s="331">
        <v>46022</v>
      </c>
      <c r="C1524" s="3">
        <v>209</v>
      </c>
      <c r="D1524" s="3">
        <v>416.9</v>
      </c>
      <c r="E1524" s="69">
        <f t="shared" si="24"/>
        <v>625.9</v>
      </c>
    </row>
    <row r="1525" spans="1:5">
      <c r="A1525" s="3">
        <f t="shared" si="25"/>
        <v>2026</v>
      </c>
      <c r="B1525" s="331">
        <v>46024</v>
      </c>
      <c r="C1525" s="3">
        <v>207</v>
      </c>
      <c r="D1525" s="3">
        <v>419.20000000000005</v>
      </c>
      <c r="E1525" s="69">
        <f t="shared" si="24"/>
        <v>626.20000000000005</v>
      </c>
    </row>
    <row r="1526" spans="1:5">
      <c r="A1526" s="3">
        <f t="shared" si="25"/>
        <v>2026</v>
      </c>
      <c r="B1526" s="331">
        <v>46027</v>
      </c>
      <c r="C1526" s="3">
        <v>209.5</v>
      </c>
      <c r="D1526" s="3">
        <v>416.2</v>
      </c>
      <c r="E1526" s="69">
        <f t="shared" si="24"/>
        <v>625.70000000000005</v>
      </c>
    </row>
    <row r="1527" spans="1:5">
      <c r="A1527" s="3">
        <f t="shared" si="25"/>
        <v>2026</v>
      </c>
      <c r="B1527" s="331">
        <v>46028</v>
      </c>
      <c r="C1527" s="3">
        <v>210</v>
      </c>
      <c r="D1527" s="3">
        <v>417.40000000000003</v>
      </c>
      <c r="E1527" s="69">
        <f t="shared" si="24"/>
        <v>627.40000000000009</v>
      </c>
    </row>
    <row r="1528" spans="1:5">
      <c r="A1528" s="3">
        <f t="shared" si="25"/>
        <v>2026</v>
      </c>
      <c r="B1528" s="331">
        <v>46029</v>
      </c>
      <c r="C1528" s="3">
        <v>213</v>
      </c>
      <c r="D1528" s="3">
        <v>415.00000000000006</v>
      </c>
      <c r="E1528" s="69">
        <f t="shared" si="24"/>
        <v>628</v>
      </c>
    </row>
    <row r="1529" spans="1:5">
      <c r="A1529" s="3">
        <f t="shared" si="25"/>
        <v>2026</v>
      </c>
      <c r="B1529" s="331">
        <v>46030</v>
      </c>
      <c r="C1529" s="3">
        <v>211</v>
      </c>
      <c r="D1529" s="3">
        <v>416.8</v>
      </c>
      <c r="E1529" s="69">
        <f t="shared" si="24"/>
        <v>627.79999999999995</v>
      </c>
    </row>
    <row r="1530" spans="1:5" ht="15.75" thickBot="1">
      <c r="A1530" s="46">
        <f t="shared" si="25"/>
        <v>2026</v>
      </c>
      <c r="B1530" s="332">
        <v>46031</v>
      </c>
      <c r="C1530" s="46">
        <v>210.5</v>
      </c>
      <c r="D1530" s="46">
        <v>416.6</v>
      </c>
      <c r="E1530" s="73">
        <f t="shared" si="24"/>
        <v>627.1</v>
      </c>
    </row>
  </sheetData>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5EF4-D01D-4AD0-A06C-5137CDC34C8F}">
  <dimension ref="A2:M32"/>
  <sheetViews>
    <sheetView showGridLines="0" topLeftCell="A15" zoomScale="115" zoomScaleNormal="115" workbookViewId="0">
      <selection activeCell="G34" sqref="G34"/>
    </sheetView>
  </sheetViews>
  <sheetFormatPr defaultRowHeight="15"/>
  <cols>
    <col min="1" max="1" width="9.140625" style="3"/>
    <col min="2" max="2" width="20.5703125" style="3" customWidth="1"/>
    <col min="3" max="3" width="22.42578125" style="3" customWidth="1"/>
    <col min="4" max="4" width="30.7109375" style="3" customWidth="1"/>
    <col min="5" max="5" width="24.140625" style="3" customWidth="1"/>
    <col min="6" max="7" width="9.140625" style="3"/>
    <col min="8" max="13" width="9.140625" style="168"/>
  </cols>
  <sheetData>
    <row r="2" spans="1:5" s="18" customFormat="1">
      <c r="A2" s="81" t="s">
        <v>841</v>
      </c>
      <c r="B2" s="56"/>
      <c r="C2" s="56"/>
      <c r="D2" s="56"/>
      <c r="E2" s="56"/>
    </row>
    <row r="3" spans="1:5" s="18" customFormat="1" thickBot="1">
      <c r="A3" s="66"/>
      <c r="B3" s="66"/>
      <c r="C3" s="66"/>
      <c r="D3" s="66"/>
      <c r="E3" s="66"/>
    </row>
    <row r="4" spans="1:5" s="330" customFormat="1" ht="60.75" thickBot="1">
      <c r="A4" s="334"/>
      <c r="B4" s="334" t="s">
        <v>842</v>
      </c>
      <c r="C4" s="334" t="s">
        <v>843</v>
      </c>
      <c r="D4" s="334" t="s">
        <v>844</v>
      </c>
      <c r="E4" s="334" t="s">
        <v>845</v>
      </c>
    </row>
    <row r="5" spans="1:5">
      <c r="A5" s="3" t="s">
        <v>708</v>
      </c>
      <c r="B5" s="335">
        <v>100</v>
      </c>
      <c r="C5" s="335">
        <v>100</v>
      </c>
      <c r="D5" s="335">
        <v>100</v>
      </c>
      <c r="E5" s="335">
        <v>100</v>
      </c>
    </row>
    <row r="6" spans="1:5">
      <c r="A6" s="3" t="s">
        <v>709</v>
      </c>
      <c r="B6" s="335">
        <v>91.668609709999998</v>
      </c>
      <c r="C6" s="335">
        <v>100.76019340000001</v>
      </c>
      <c r="D6" s="335">
        <v>102.59639439999999</v>
      </c>
      <c r="E6" s="335">
        <v>103.3954337</v>
      </c>
    </row>
    <row r="7" spans="1:5">
      <c r="A7" s="3" t="s">
        <v>710</v>
      </c>
      <c r="B7" s="335">
        <v>85.802200060000004</v>
      </c>
      <c r="C7" s="335">
        <v>97.566799380000006</v>
      </c>
      <c r="D7" s="335">
        <v>103.6208111</v>
      </c>
      <c r="E7" s="335">
        <v>105.3661579</v>
      </c>
    </row>
    <row r="8" spans="1:5">
      <c r="A8" s="3" t="s">
        <v>711</v>
      </c>
      <c r="B8" s="335">
        <v>86.857631350000005</v>
      </c>
      <c r="C8" s="335">
        <v>95.913624519999999</v>
      </c>
      <c r="D8" s="335">
        <v>102.9140797</v>
      </c>
      <c r="E8" s="335">
        <v>105.4133156</v>
      </c>
    </row>
    <row r="9" spans="1:5">
      <c r="A9" s="3" t="s">
        <v>712</v>
      </c>
      <c r="B9" s="335">
        <v>87.405151189999998</v>
      </c>
      <c r="C9" s="335">
        <v>94.355364719999997</v>
      </c>
      <c r="D9" s="335">
        <v>100.5756586</v>
      </c>
      <c r="E9" s="335">
        <v>104.4396191</v>
      </c>
    </row>
    <row r="10" spans="1:5">
      <c r="A10" s="3" t="s">
        <v>713</v>
      </c>
      <c r="B10" s="335">
        <v>88.817526709999996</v>
      </c>
      <c r="C10" s="335">
        <v>94.595096179999999</v>
      </c>
      <c r="D10" s="335">
        <v>101.5882151</v>
      </c>
      <c r="E10" s="335">
        <v>111.0091891</v>
      </c>
    </row>
    <row r="11" spans="1:5">
      <c r="A11" s="3" t="s">
        <v>714</v>
      </c>
      <c r="B11" s="335">
        <v>93.113179130000006</v>
      </c>
      <c r="C11" s="335">
        <v>93.537964810000005</v>
      </c>
      <c r="D11" s="335">
        <v>110.3371412</v>
      </c>
      <c r="E11" s="335">
        <v>119.58275519999999</v>
      </c>
    </row>
    <row r="12" spans="1:5">
      <c r="A12" s="3" t="s">
        <v>715</v>
      </c>
      <c r="B12" s="335">
        <v>87.152254139999997</v>
      </c>
      <c r="C12" s="335">
        <v>94.671400809999994</v>
      </c>
      <c r="D12" s="335">
        <v>116.3855064</v>
      </c>
      <c r="E12" s="335">
        <v>120.54441180000001</v>
      </c>
    </row>
    <row r="13" spans="1:5">
      <c r="A13" s="3" t="s">
        <v>716</v>
      </c>
      <c r="B13" s="335">
        <v>88.129245519999998</v>
      </c>
      <c r="C13" s="335">
        <v>92.277300179999997</v>
      </c>
      <c r="D13" s="335">
        <v>110.3831953</v>
      </c>
      <c r="E13" s="335">
        <v>119.2819631</v>
      </c>
    </row>
    <row r="14" spans="1:5">
      <c r="A14" s="3" t="s">
        <v>717</v>
      </c>
      <c r="B14" s="335">
        <v>89.884029589999997</v>
      </c>
      <c r="C14" s="335">
        <v>91.155292110000005</v>
      </c>
      <c r="D14" s="335">
        <v>106.4607267</v>
      </c>
      <c r="E14" s="335">
        <v>122.7906842</v>
      </c>
    </row>
    <row r="15" spans="1:5">
      <c r="A15" s="3" t="s">
        <v>718</v>
      </c>
      <c r="B15" s="335">
        <v>86.900300520000002</v>
      </c>
      <c r="C15" s="335">
        <v>88.893411240000006</v>
      </c>
      <c r="D15" s="335">
        <v>102.9475994</v>
      </c>
      <c r="E15" s="335">
        <v>126.2471307</v>
      </c>
    </row>
    <row r="16" spans="1:5">
      <c r="A16" s="3" t="s">
        <v>719</v>
      </c>
      <c r="B16" s="335">
        <v>80.558327489999996</v>
      </c>
      <c r="C16" s="335">
        <v>91.472999549999997</v>
      </c>
      <c r="D16" s="335">
        <v>104.5957928</v>
      </c>
      <c r="E16" s="335">
        <v>131.078048</v>
      </c>
    </row>
    <row r="17" spans="1:5">
      <c r="A17" s="3" t="s">
        <v>720</v>
      </c>
      <c r="B17" s="335">
        <v>82.312573670000006</v>
      </c>
      <c r="C17" s="335">
        <v>92.539172030000003</v>
      </c>
      <c r="D17" s="335">
        <v>109.56045880000001</v>
      </c>
      <c r="E17" s="335">
        <v>136.8632125</v>
      </c>
    </row>
    <row r="18" spans="1:5">
      <c r="A18" s="3" t="s">
        <v>721</v>
      </c>
      <c r="B18" s="335">
        <v>81.110118220000004</v>
      </c>
      <c r="C18" s="335">
        <v>92.141100489999999</v>
      </c>
      <c r="D18" s="335">
        <v>105.8228968</v>
      </c>
      <c r="E18" s="335">
        <v>134.5043354</v>
      </c>
    </row>
    <row r="19" spans="1:5">
      <c r="A19" s="3" t="s">
        <v>722</v>
      </c>
      <c r="B19" s="335">
        <v>80.802729139999997</v>
      </c>
      <c r="C19" s="335">
        <v>90.927607449999996</v>
      </c>
      <c r="D19" s="335">
        <v>104.2356558</v>
      </c>
      <c r="E19" s="335">
        <v>133.85790119999999</v>
      </c>
    </row>
    <row r="20" spans="1:5">
      <c r="A20" s="3" t="s">
        <v>723</v>
      </c>
      <c r="B20" s="335">
        <v>86.287166119999995</v>
      </c>
      <c r="C20" s="335">
        <v>89.994239489999998</v>
      </c>
      <c r="D20" s="335">
        <v>103.7855847</v>
      </c>
      <c r="E20" s="335">
        <v>136.3392326</v>
      </c>
    </row>
    <row r="21" spans="1:5">
      <c r="A21" s="3" t="s">
        <v>724</v>
      </c>
      <c r="B21" s="335">
        <v>82.466149450000003</v>
      </c>
      <c r="C21" s="335">
        <v>89.343738920000007</v>
      </c>
      <c r="D21" s="335">
        <v>107.1362594</v>
      </c>
      <c r="E21" s="335">
        <v>145.33577840000001</v>
      </c>
    </row>
    <row r="22" spans="1:5">
      <c r="A22" s="3" t="s">
        <v>725</v>
      </c>
      <c r="B22" s="335">
        <v>79.094896829999996</v>
      </c>
      <c r="C22" s="335">
        <v>87.060978180000006</v>
      </c>
      <c r="D22" s="335">
        <v>109.3389578</v>
      </c>
      <c r="E22" s="335">
        <v>149.85508440000001</v>
      </c>
    </row>
    <row r="23" spans="1:5">
      <c r="A23" s="3" t="s">
        <v>726</v>
      </c>
      <c r="B23" s="335">
        <v>72.971242290000006</v>
      </c>
      <c r="C23" s="335">
        <v>86.453487460000005</v>
      </c>
      <c r="D23" s="335">
        <v>101.4130701</v>
      </c>
      <c r="E23" s="335">
        <v>161.27276320000001</v>
      </c>
    </row>
    <row r="24" spans="1:5">
      <c r="A24" s="3" t="s">
        <v>727</v>
      </c>
      <c r="B24" s="335">
        <v>69.721515999999994</v>
      </c>
      <c r="C24" s="335">
        <v>84.796128960000004</v>
      </c>
      <c r="D24" s="335">
        <v>104.1028675</v>
      </c>
      <c r="E24" s="335">
        <v>165.74240449999999</v>
      </c>
    </row>
    <row r="25" spans="1:5">
      <c r="A25" s="3" t="s">
        <v>728</v>
      </c>
      <c r="B25" s="335">
        <v>76.253433939999994</v>
      </c>
      <c r="C25" s="335">
        <v>83.336950490000007</v>
      </c>
      <c r="D25" s="335">
        <v>105.60512</v>
      </c>
      <c r="E25" s="335">
        <v>167.42392620000001</v>
      </c>
    </row>
    <row r="26" spans="1:5">
      <c r="A26" s="3" t="s">
        <v>729</v>
      </c>
      <c r="B26" s="335">
        <v>75.669468739999999</v>
      </c>
      <c r="C26" s="335">
        <v>84.012832410000001</v>
      </c>
      <c r="D26" s="335">
        <v>106.98519659999999</v>
      </c>
      <c r="E26" s="335">
        <v>166.47195819999999</v>
      </c>
    </row>
    <row r="27" spans="1:5">
      <c r="A27" s="3" t="s">
        <v>730</v>
      </c>
      <c r="B27" s="335">
        <v>72.442740439999994</v>
      </c>
      <c r="C27" s="335">
        <v>82.887504460000002</v>
      </c>
      <c r="D27" s="335">
        <v>106.28527320000001</v>
      </c>
      <c r="E27" s="335">
        <v>167.22194450000001</v>
      </c>
    </row>
    <row r="28" spans="1:5">
      <c r="A28" s="3" t="s">
        <v>731</v>
      </c>
      <c r="B28" s="335">
        <v>71.808742300000006</v>
      </c>
      <c r="C28" s="335">
        <v>82.922946899999999</v>
      </c>
      <c r="D28" s="335">
        <v>108.99108</v>
      </c>
      <c r="E28" s="335">
        <v>181.5358573</v>
      </c>
    </row>
    <row r="29" spans="1:5" ht="15.75" thickBot="1">
      <c r="A29" s="46" t="s">
        <v>732</v>
      </c>
      <c r="B29" s="336">
        <v>68.696314000000001</v>
      </c>
      <c r="C29" s="336">
        <v>84.15137412</v>
      </c>
      <c r="D29" s="336">
        <v>115.253801</v>
      </c>
      <c r="E29" s="336">
        <v>201.88731379999999</v>
      </c>
    </row>
    <row r="30" spans="1:5">
      <c r="A30" s="333"/>
      <c r="B30" s="180"/>
      <c r="C30" s="180"/>
      <c r="D30" s="180"/>
      <c r="E30" s="180"/>
    </row>
    <row r="31" spans="1:5" s="88" customFormat="1">
      <c r="A31" s="3" t="s">
        <v>846</v>
      </c>
      <c r="B31" s="3"/>
      <c r="C31" s="3"/>
      <c r="D31" s="3"/>
      <c r="E31" s="3"/>
    </row>
    <row r="32" spans="1:5" s="88" customFormat="1">
      <c r="A32" s="3" t="s">
        <v>847</v>
      </c>
      <c r="B32" s="3"/>
      <c r="C32" s="3"/>
      <c r="D32" s="3"/>
      <c r="E32" s="3"/>
    </row>
  </sheetData>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B738-4032-4B30-9B13-17B7305C3363}">
  <dimension ref="A2:I32"/>
  <sheetViews>
    <sheetView showGridLines="0" topLeftCell="A10" zoomScale="115" zoomScaleNormal="115" workbookViewId="0">
      <selection activeCell="G34" sqref="G34"/>
    </sheetView>
  </sheetViews>
  <sheetFormatPr defaultColWidth="9.5703125" defaultRowHeight="15"/>
  <cols>
    <col min="1" max="1" width="9.5703125" style="3"/>
    <col min="2" max="2" width="15.85546875" style="3" customWidth="1"/>
    <col min="3" max="3" width="14.85546875" style="3" customWidth="1"/>
    <col min="4" max="4" width="13.5703125" style="3" customWidth="1"/>
    <col min="5" max="5" width="14.85546875" style="3" customWidth="1"/>
    <col min="6" max="7" width="9.5703125" style="3"/>
    <col min="8" max="8" width="13.5703125" style="3" bestFit="1" customWidth="1"/>
    <col min="9" max="9" width="12.85546875" style="3" bestFit="1" customWidth="1"/>
    <col min="11" max="11" width="12.85546875" bestFit="1" customWidth="1"/>
  </cols>
  <sheetData>
    <row r="2" spans="1:5" s="18" customFormat="1">
      <c r="A2" s="81" t="s">
        <v>834</v>
      </c>
      <c r="B2" s="56"/>
      <c r="C2" s="56"/>
      <c r="D2" s="56"/>
      <c r="E2" s="56"/>
    </row>
    <row r="3" spans="1:5" s="18" customFormat="1" thickBot="1">
      <c r="A3" s="66"/>
      <c r="B3" s="66"/>
      <c r="C3" s="66"/>
      <c r="D3" s="66"/>
      <c r="E3" s="66"/>
    </row>
    <row r="4" spans="1:5" ht="53.25" customHeight="1" thickBot="1">
      <c r="A4" s="338" t="s">
        <v>44</v>
      </c>
      <c r="B4" s="338" t="s">
        <v>835</v>
      </c>
      <c r="C4" s="338" t="s">
        <v>836</v>
      </c>
      <c r="D4" s="338" t="s">
        <v>837</v>
      </c>
      <c r="E4" s="338" t="s">
        <v>838</v>
      </c>
    </row>
    <row r="5" spans="1:5">
      <c r="A5" s="339">
        <v>2000</v>
      </c>
      <c r="B5" s="340">
        <v>1.8118051239999999</v>
      </c>
      <c r="C5" s="340">
        <v>2.3099179419999998</v>
      </c>
      <c r="D5" s="340"/>
      <c r="E5" s="340">
        <v>3.297486122</v>
      </c>
    </row>
    <row r="6" spans="1:5">
      <c r="A6" s="339">
        <v>2001</v>
      </c>
      <c r="B6" s="340">
        <v>1.6450346549999999</v>
      </c>
      <c r="C6" s="340">
        <v>1.9084118990000001</v>
      </c>
      <c r="D6" s="340"/>
      <c r="E6" s="340">
        <v>3.260533535</v>
      </c>
    </row>
    <row r="7" spans="1:5">
      <c r="A7" s="339">
        <v>2002</v>
      </c>
      <c r="B7" s="340">
        <v>1.6173087020000001</v>
      </c>
      <c r="C7" s="340">
        <v>2.0229311609999998</v>
      </c>
      <c r="D7" s="340"/>
      <c r="E7" s="340">
        <v>3.2447976789999999</v>
      </c>
    </row>
    <row r="8" spans="1:5">
      <c r="A8" s="339">
        <v>2003</v>
      </c>
      <c r="B8" s="340">
        <v>1.7266435739999999</v>
      </c>
      <c r="C8" s="340">
        <v>2.3525523800000001</v>
      </c>
      <c r="D8" s="340"/>
      <c r="E8" s="340">
        <v>3.2223505609999998</v>
      </c>
    </row>
    <row r="9" spans="1:5">
      <c r="A9" s="339">
        <v>2004</v>
      </c>
      <c r="B9" s="340">
        <v>2.176967672</v>
      </c>
      <c r="C9" s="340">
        <v>2.6876554029999999</v>
      </c>
      <c r="D9" s="340"/>
      <c r="E9" s="340">
        <v>3.195930304</v>
      </c>
    </row>
    <row r="10" spans="1:5">
      <c r="A10" s="339">
        <v>2005</v>
      </c>
      <c r="B10" s="340">
        <v>2.3933332549999999</v>
      </c>
      <c r="C10" s="340">
        <v>2.718772951</v>
      </c>
      <c r="D10" s="340"/>
      <c r="E10" s="340">
        <v>3.1625656759999998</v>
      </c>
    </row>
    <row r="11" spans="1:5">
      <c r="A11" s="339">
        <v>2006</v>
      </c>
      <c r="B11" s="340">
        <v>2.9643815770000002</v>
      </c>
      <c r="C11" s="340">
        <v>3.1847878820000002</v>
      </c>
      <c r="D11" s="340"/>
      <c r="E11" s="340">
        <v>3.2035181509999999</v>
      </c>
    </row>
    <row r="12" spans="1:5">
      <c r="A12" s="339">
        <v>2007</v>
      </c>
      <c r="B12" s="340">
        <v>2.9935069620000001</v>
      </c>
      <c r="C12" s="340">
        <v>3.5851717399999998</v>
      </c>
      <c r="D12" s="340"/>
      <c r="E12" s="340">
        <v>3.2193227329999998</v>
      </c>
    </row>
    <row r="13" spans="1:5">
      <c r="A13" s="339">
        <v>2008</v>
      </c>
      <c r="B13" s="340">
        <v>2.932763343</v>
      </c>
      <c r="C13" s="340">
        <v>2.9801670480000002</v>
      </c>
      <c r="D13" s="340"/>
      <c r="E13" s="340">
        <v>3.1816503310000002</v>
      </c>
    </row>
    <row r="14" spans="1:5">
      <c r="A14" s="339">
        <v>2009</v>
      </c>
      <c r="B14" s="340">
        <v>2.6356837729999998</v>
      </c>
      <c r="C14" s="340">
        <v>2.6187077310000002</v>
      </c>
      <c r="D14" s="340"/>
      <c r="E14" s="340">
        <v>2.8838809900000002</v>
      </c>
    </row>
    <row r="15" spans="1:5">
      <c r="A15" s="339">
        <v>2010</v>
      </c>
      <c r="B15" s="340">
        <v>3</v>
      </c>
      <c r="C15" s="340">
        <v>3</v>
      </c>
      <c r="D15" s="340">
        <v>3</v>
      </c>
      <c r="E15" s="340">
        <v>3</v>
      </c>
    </row>
    <row r="16" spans="1:5">
      <c r="A16" s="339">
        <v>2011</v>
      </c>
      <c r="B16" s="340">
        <v>3.1273397699999999</v>
      </c>
      <c r="C16" s="340">
        <v>3.018192725</v>
      </c>
      <c r="D16" s="340">
        <v>2.9689199999999998</v>
      </c>
      <c r="E16" s="340">
        <v>3.5603144680000001</v>
      </c>
    </row>
    <row r="17" spans="1:6">
      <c r="A17" s="339">
        <v>2012</v>
      </c>
      <c r="B17" s="340">
        <v>3.0036316830000001</v>
      </c>
      <c r="C17" s="340">
        <v>2.7310356009999999</v>
      </c>
      <c r="D17" s="340">
        <v>3.1053419999999998</v>
      </c>
      <c r="E17" s="340">
        <v>2.9745441279999998</v>
      </c>
    </row>
    <row r="18" spans="1:6">
      <c r="A18" s="339">
        <v>2013</v>
      </c>
      <c r="B18" s="340">
        <v>2.9066278269999999</v>
      </c>
      <c r="C18" s="340">
        <v>2.5617471940000001</v>
      </c>
      <c r="D18" s="340">
        <v>3.206013</v>
      </c>
      <c r="E18" s="340">
        <v>2.2414378739999998</v>
      </c>
    </row>
    <row r="19" spans="1:6">
      <c r="A19" s="339">
        <v>2014</v>
      </c>
      <c r="B19" s="340">
        <v>2.82447632</v>
      </c>
      <c r="C19" s="340">
        <v>2.662408938</v>
      </c>
      <c r="D19" s="340">
        <v>3.1736119999999999</v>
      </c>
      <c r="E19" s="340">
        <v>1.954684968</v>
      </c>
    </row>
    <row r="20" spans="1:6">
      <c r="A20" s="339">
        <v>2015</v>
      </c>
      <c r="B20" s="340">
        <v>2.6037356690000002</v>
      </c>
      <c r="C20" s="340">
        <v>2.3076953320000002</v>
      </c>
      <c r="D20" s="340">
        <v>3.143615</v>
      </c>
      <c r="E20" s="340">
        <v>1.4591713500000001</v>
      </c>
    </row>
    <row r="21" spans="1:6">
      <c r="A21" s="339">
        <v>2016</v>
      </c>
      <c r="B21" s="340">
        <v>2.4672133729999999</v>
      </c>
      <c r="C21" s="340">
        <v>2.0830256739999999</v>
      </c>
      <c r="D21" s="340">
        <v>3.4168349999999998</v>
      </c>
      <c r="E21" s="340">
        <v>0.93561107399999999</v>
      </c>
    </row>
    <row r="22" spans="1:6">
      <c r="A22" s="339">
        <v>2017</v>
      </c>
      <c r="B22" s="340">
        <v>2.6831629650000002</v>
      </c>
      <c r="C22" s="340">
        <v>2.1434192890000001</v>
      </c>
      <c r="D22" s="340">
        <v>3.9462489999999999</v>
      </c>
      <c r="E22" s="340">
        <v>1.051608788</v>
      </c>
    </row>
    <row r="23" spans="1:6">
      <c r="A23" s="339">
        <v>2018</v>
      </c>
      <c r="B23" s="340">
        <v>2.7157176189999999</v>
      </c>
      <c r="C23" s="340">
        <v>2.350240431</v>
      </c>
      <c r="D23" s="340">
        <v>3.9866549999999998</v>
      </c>
      <c r="E23" s="340">
        <v>0.94327846999999998</v>
      </c>
    </row>
    <row r="24" spans="1:6">
      <c r="A24" s="339">
        <v>2019</v>
      </c>
      <c r="B24" s="340">
        <v>2.6148305810000001</v>
      </c>
      <c r="C24" s="340">
        <v>2.3914842630000002</v>
      </c>
      <c r="D24" s="340">
        <v>3.6893120000000001</v>
      </c>
      <c r="E24" s="340">
        <v>1.0171970779999999</v>
      </c>
    </row>
    <row r="25" spans="1:6">
      <c r="A25" s="339">
        <v>2020</v>
      </c>
      <c r="B25" s="340">
        <v>2.629431136</v>
      </c>
      <c r="C25" s="340">
        <v>2.3700796820000001</v>
      </c>
      <c r="D25" s="340">
        <v>3.496381</v>
      </c>
      <c r="E25" s="340">
        <v>1.176305438</v>
      </c>
    </row>
    <row r="26" spans="1:6">
      <c r="A26" s="339">
        <v>2021</v>
      </c>
      <c r="B26" s="340">
        <v>2.9950589019999998</v>
      </c>
      <c r="C26" s="340">
        <v>2.6163016630000002</v>
      </c>
      <c r="D26" s="340">
        <v>3.7911790000000001</v>
      </c>
      <c r="E26" s="340">
        <v>1.741287252</v>
      </c>
    </row>
    <row r="27" spans="1:6">
      <c r="A27" s="339">
        <v>2022</v>
      </c>
      <c r="B27" s="340">
        <v>2.8635159510000001</v>
      </c>
      <c r="C27" s="340">
        <v>2.8751203090000002</v>
      </c>
      <c r="D27" s="340">
        <v>5.3250380000000002</v>
      </c>
      <c r="E27" s="340">
        <v>1.985665362</v>
      </c>
    </row>
    <row r="28" spans="1:6">
      <c r="A28" s="339">
        <v>2023</v>
      </c>
      <c r="B28" s="340">
        <v>2.7848104120000001</v>
      </c>
      <c r="C28" s="340">
        <v>2.6521353200000002</v>
      </c>
      <c r="D28" s="340">
        <v>4.7414740000000002</v>
      </c>
      <c r="E28" s="340">
        <v>1.9701018889999999</v>
      </c>
    </row>
    <row r="29" spans="1:6" ht="15.75" thickBot="1">
      <c r="A29" s="341">
        <v>2024</v>
      </c>
      <c r="B29" s="342">
        <v>2.8297130140000002</v>
      </c>
      <c r="C29" s="342">
        <v>2.3762417810000001</v>
      </c>
      <c r="D29" s="342">
        <v>3.6305999999999998</v>
      </c>
      <c r="E29" s="342">
        <v>1.534318069</v>
      </c>
    </row>
    <row r="31" spans="1:6" ht="44.25" customHeight="1">
      <c r="A31" s="430" t="s">
        <v>839</v>
      </c>
      <c r="B31" s="430"/>
      <c r="C31" s="430"/>
      <c r="D31" s="430"/>
      <c r="E31" s="430"/>
      <c r="F31" s="430"/>
    </row>
    <row r="32" spans="1:6" ht="76.5" customHeight="1">
      <c r="A32" s="430" t="s">
        <v>840</v>
      </c>
      <c r="B32" s="430"/>
      <c r="C32" s="430"/>
      <c r="D32" s="430"/>
      <c r="E32" s="430"/>
      <c r="F32" s="430"/>
    </row>
  </sheetData>
  <mergeCells count="2">
    <mergeCell ref="A31:F31"/>
    <mergeCell ref="A32:F32"/>
  </mergeCells>
  <pageMargins left="0.7" right="0.7" top="0.75" bottom="0.75" header="0.3" footer="0.3"/>
  <drawing r:id="rId1"/>
</worksheet>
</file>

<file path=docMetadata/LabelInfo.xml><?xml version="1.0" encoding="utf-8"?>
<clbl:labelList xmlns:clbl="http://schemas.microsoft.com/office/2020/mipLabelMetadata">
  <clbl:label id="{9dfb1a05-5f1d-449a-8960-62abcb479e7d}" enabled="0" method="" siteId="{9dfb1a05-5f1d-449a-8960-62abcb479e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106</vt:i4>
      </vt:variant>
      <vt:variant>
        <vt:lpstr>Named Ranges</vt:lpstr>
      </vt:variant>
      <vt:variant>
        <vt:i4>3</vt:i4>
      </vt:variant>
    </vt:vector>
  </HeadingPairs>
  <TitlesOfParts>
    <vt:vector size="109" baseType="lpstr">
      <vt:lpstr>Energy_and_Infrastructure&gt;&gt;</vt:lpstr>
      <vt:lpstr>F1.1</vt:lpstr>
      <vt:lpstr>F1.2</vt:lpstr>
      <vt:lpstr>F1.3</vt:lpstr>
      <vt:lpstr>F1.4</vt:lpstr>
      <vt:lpstr>F1.5</vt:lpstr>
      <vt:lpstr>F1.6</vt:lpstr>
      <vt:lpstr>F1.7</vt:lpstr>
      <vt:lpstr>F1.8</vt:lpstr>
      <vt:lpstr>F1.9</vt:lpstr>
      <vt:lpstr>F1.10</vt:lpstr>
      <vt:lpstr>F1.11</vt:lpstr>
      <vt:lpstr>F1.12</vt:lpstr>
      <vt:lpstr>F1.13</vt:lpstr>
      <vt:lpstr>Health_and_Education&gt;&gt;</vt:lpstr>
      <vt:lpstr>F2.1</vt:lpstr>
      <vt:lpstr>F2.2</vt:lpstr>
      <vt:lpstr>F2.3</vt:lpstr>
      <vt:lpstr>F2.4</vt:lpstr>
      <vt:lpstr>F2.5</vt:lpstr>
      <vt:lpstr>F2.6</vt:lpstr>
      <vt:lpstr>F2.7</vt:lpstr>
      <vt:lpstr>F2.8</vt:lpstr>
      <vt:lpstr>F2.9</vt:lpstr>
      <vt:lpstr>F2.10</vt:lpstr>
      <vt:lpstr>F2.11</vt:lpstr>
      <vt:lpstr>Disasters_and_Environment&gt;&gt;</vt:lpstr>
      <vt:lpstr>F3.1</vt:lpstr>
      <vt:lpstr>F3.2</vt:lpstr>
      <vt:lpstr>F3.3</vt:lpstr>
      <vt:lpstr>F3.4</vt:lpstr>
      <vt:lpstr>F3.5</vt:lpstr>
      <vt:lpstr>F3.6</vt:lpstr>
      <vt:lpstr>F3.7</vt:lpstr>
      <vt:lpstr>F3.8</vt:lpstr>
      <vt:lpstr>F3.9</vt:lpstr>
      <vt:lpstr>F3.10</vt:lpstr>
      <vt:lpstr>Labor_Markets&gt;&gt;</vt:lpstr>
      <vt:lpstr>F4.1</vt:lpstr>
      <vt:lpstr>F4.2</vt:lpstr>
      <vt:lpstr>F4.3</vt:lpstr>
      <vt:lpstr>F4,4</vt:lpstr>
      <vt:lpstr>F4.5</vt:lpstr>
      <vt:lpstr>F4.6</vt:lpstr>
      <vt:lpstr>F4.7</vt:lpstr>
      <vt:lpstr>F4.8</vt:lpstr>
      <vt:lpstr>F4.9</vt:lpstr>
      <vt:lpstr>F4.10</vt:lpstr>
      <vt:lpstr>F4.11</vt:lpstr>
      <vt:lpstr>F4.12</vt:lpstr>
      <vt:lpstr>Growth_and_Productivity&gt;&gt;</vt:lpstr>
      <vt:lpstr>F5.1</vt:lpstr>
      <vt:lpstr>F5.2</vt:lpstr>
      <vt:lpstr>F5.3</vt:lpstr>
      <vt:lpstr>F5.4</vt:lpstr>
      <vt:lpstr>F5.5</vt:lpstr>
      <vt:lpstr>F5.6</vt:lpstr>
      <vt:lpstr>F5.7</vt:lpstr>
      <vt:lpstr>F5.8</vt:lpstr>
      <vt:lpstr>F5.9</vt:lpstr>
      <vt:lpstr>F5.10</vt:lpstr>
      <vt:lpstr>F5.11</vt:lpstr>
      <vt:lpstr>F5.12</vt:lpstr>
      <vt:lpstr>F5.13</vt:lpstr>
      <vt:lpstr>F5.14</vt:lpstr>
      <vt:lpstr>F5.15</vt:lpstr>
      <vt:lpstr>Access_to_Opportunities&gt;&gt;</vt:lpstr>
      <vt:lpstr>F6.1</vt:lpstr>
      <vt:lpstr>F6.2</vt:lpstr>
      <vt:lpstr>F6.3</vt:lpstr>
      <vt:lpstr>F6.4</vt:lpstr>
      <vt:lpstr>F6.5</vt:lpstr>
      <vt:lpstr>F6.6</vt:lpstr>
      <vt:lpstr>F6.7</vt:lpstr>
      <vt:lpstr>F6.8</vt:lpstr>
      <vt:lpstr>F6.9</vt:lpstr>
      <vt:lpstr>F6.10</vt:lpstr>
      <vt:lpstr>F6.11</vt:lpstr>
      <vt:lpstr>F6.12</vt:lpstr>
      <vt:lpstr>F6.13</vt:lpstr>
      <vt:lpstr>Taxation_Social_Protection&gt;&gt;</vt:lpstr>
      <vt:lpstr>F7.2</vt:lpstr>
      <vt:lpstr>F7.1</vt:lpstr>
      <vt:lpstr>F7.3</vt:lpstr>
      <vt:lpstr>F7.4</vt:lpstr>
      <vt:lpstr>F7.5</vt:lpstr>
      <vt:lpstr>F7.6</vt:lpstr>
      <vt:lpstr>F7.7</vt:lpstr>
      <vt:lpstr>F7.8</vt:lpstr>
      <vt:lpstr>F7.9</vt:lpstr>
      <vt:lpstr>F7.10</vt:lpstr>
      <vt:lpstr>Economic_Outlook&gt;&gt;</vt:lpstr>
      <vt:lpstr>F8.1</vt:lpstr>
      <vt:lpstr>F8.2</vt:lpstr>
      <vt:lpstr>F8.3</vt:lpstr>
      <vt:lpstr>F8.4</vt:lpstr>
      <vt:lpstr>F8.5</vt:lpstr>
      <vt:lpstr>F8.6</vt:lpstr>
      <vt:lpstr>F8.7</vt:lpstr>
      <vt:lpstr>F8.8</vt:lpstr>
      <vt:lpstr>F8.9</vt:lpstr>
      <vt:lpstr>F8.10</vt:lpstr>
      <vt:lpstr>F8.11</vt:lpstr>
      <vt:lpstr>F8.12</vt:lpstr>
      <vt:lpstr>F8.13</vt:lpstr>
      <vt:lpstr>F8.14</vt:lpstr>
      <vt:lpstr>F7.7!_FilterDatabase</vt:lpstr>
      <vt:lpstr>F4.1!Print_Area</vt:lpstr>
      <vt:lpstr>F4.1!Print_Titles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Rojas Valero Paola Nelly</dc:creator>
  <cp:keywords/>
  <dc:description/>
  <cp:lastModifiedBy>Rojas Valero Paola Nelly</cp:lastModifiedBy>
  <cp:revision/>
  <dcterms:created xsi:type="dcterms:W3CDTF">2015-06-05T18:17:20Z</dcterms:created>
  <dcterms:modified xsi:type="dcterms:W3CDTF">2026-03-10T17:31:03Z</dcterms:modified>
  <cp:category/>
  <cp:contentStatus/>
</cp:coreProperties>
</file>