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xml"/>
  <Override PartName="/xl/charts/chart12.xml" ContentType="application/vnd.openxmlformats-officedocument.drawingml.chart+xml"/>
  <Override PartName="/xl/drawings/drawing12.xml" ContentType="application/vnd.openxmlformats-officedocument.drawing+xml"/>
  <Override PartName="/xl/charts/chart13.xml" ContentType="application/vnd.openxmlformats-officedocument.drawingml.chart+xml"/>
  <Override PartName="/xl/drawings/drawing13.xml" ContentType="application/vnd.openxmlformats-officedocument.drawing+xml"/>
  <Override PartName="/xl/charts/chart14.xml" ContentType="application/vnd.openxmlformats-officedocument.drawingml.chart+xml"/>
  <Override PartName="/xl/drawings/drawing14.xml" ContentType="application/vnd.openxmlformats-officedocument.drawing+xml"/>
  <Override PartName="/xl/charts/chart15.xml" ContentType="application/vnd.openxmlformats-officedocument.drawingml.chart+xml"/>
  <Override PartName="/xl/drawings/drawing15.xml" ContentType="application/vnd.openxmlformats-officedocument.drawing+xml"/>
  <Override PartName="/xl/charts/chart16.xml" ContentType="application/vnd.openxmlformats-officedocument.drawingml.chart+xml"/>
  <Override PartName="/xl/drawings/drawing16.xml" ContentType="application/vnd.openxmlformats-officedocument.drawing+xml"/>
  <Override PartName="/xl/charts/chart17.xml" ContentType="application/vnd.openxmlformats-officedocument.drawingml.chart+xml"/>
  <Override PartName="/xl/drawings/drawing17.xml" ContentType="application/vnd.openxmlformats-officedocument.drawing+xml"/>
  <Override PartName="/xl/charts/chart18.xml" ContentType="application/vnd.openxmlformats-officedocument.drawingml.chart+xml"/>
  <Override PartName="/xl/charts/chart19.xml" ContentType="application/vnd.openxmlformats-officedocument.drawingml.chart+xml"/>
  <Override PartName="/xl/drawings/drawing18.xml" ContentType="application/vnd.openxmlformats-officedocument.drawing+xml"/>
  <Override PartName="/xl/charts/chart20.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harts/chart21.xml" ContentType="application/vnd.openxmlformats-officedocument.drawingml.chart+xml"/>
  <Override PartName="/xl/charts/chart22.xml" ContentType="application/vnd.openxmlformats-officedocument.drawingml.chart+xml"/>
  <Override PartName="/xl/drawings/drawing21.xml" ContentType="application/vnd.openxmlformats-officedocument.drawing+xml"/>
  <Override PartName="/xl/charts/chart23.xml" ContentType="application/vnd.openxmlformats-officedocument.drawingml.chart+xml"/>
  <Override PartName="/xl/drawings/drawing22.xml" ContentType="application/vnd.openxmlformats-officedocument.drawing+xml"/>
  <Override PartName="/xl/drawings/drawing23.xml" ContentType="application/vnd.openxmlformats-officedocument.drawing+xml"/>
  <Override PartName="/xl/charts/chart24.xml" ContentType="application/vnd.openxmlformats-officedocument.drawingml.chart+xml"/>
  <Override PartName="/xl/drawings/drawing24.xml" ContentType="application/vnd.openxmlformats-officedocument.drawing+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240" windowWidth="18195" windowHeight="11760"/>
  </bookViews>
  <sheets>
    <sheet name="Copyright" sheetId="43" r:id="rId1"/>
    <sheet name="indice" sheetId="32" r:id="rId2"/>
    <sheet name="1.1" sheetId="4" r:id="rId3"/>
    <sheet name="1.2" sheetId="5" r:id="rId4"/>
    <sheet name="1.3" sheetId="6" r:id="rId5"/>
    <sheet name="1.4" sheetId="24" r:id="rId6"/>
    <sheet name="Grafico 1.4" sheetId="7" state="hidden" r:id="rId7"/>
    <sheet name="1.5" sheetId="25" r:id="rId8"/>
    <sheet name="Grafico1.5" sheetId="8" state="hidden" r:id="rId9"/>
    <sheet name="1.6" sheetId="9" r:id="rId10"/>
    <sheet name="1.7" sheetId="10" r:id="rId11"/>
    <sheet name="1.8a" sheetId="11" r:id="rId12"/>
    <sheet name="1.8b" sheetId="42" r:id="rId13"/>
    <sheet name="1.9 " sheetId="38" r:id="rId14"/>
    <sheet name=" 1.10" sheetId="36" r:id="rId15"/>
    <sheet name="1.11" sheetId="40" r:id="rId16"/>
    <sheet name="1.1.1" sheetId="37" r:id="rId17"/>
    <sheet name=" 1.12" sheetId="14" r:id="rId18"/>
    <sheet name=" 1.13" sheetId="26" r:id="rId19"/>
    <sheet name="Grafico 1.11" sheetId="15" state="hidden" r:id="rId20"/>
    <sheet name="1.2.1" sheetId="30" r:id="rId21"/>
    <sheet name="1.2.2" sheetId="28" r:id="rId22"/>
    <sheet name="Grafico1.2.2(antiguo)" sheetId="17" state="hidden" r:id="rId23"/>
    <sheet name=" 1.14" sheetId="29" r:id="rId24"/>
    <sheet name="Grafico 1.12" sheetId="18" state="hidden" r:id="rId25"/>
    <sheet name="1.15" sheetId="20" r:id="rId26"/>
    <sheet name="1.16" sheetId="21" r:id="rId27"/>
    <sheet name="1.17" sheetId="33" r:id="rId28"/>
    <sheet name="1.18 " sheetId="2" r:id="rId29"/>
    <sheet name="1.19" sheetId="23" r:id="rId30"/>
  </sheets>
  <externalReferences>
    <externalReference r:id="rId31"/>
    <externalReference r:id="rId32"/>
  </externalReferences>
  <definedNames>
    <definedName name="_Fill" localSheetId="5" hidden="1">#REF!</definedName>
    <definedName name="_Fill" localSheetId="7" hidden="1">#REF!</definedName>
    <definedName name="_Fill" hidden="1">#REF!</definedName>
    <definedName name="_xlnm._FilterDatabase" localSheetId="16" hidden="1">'1.1.1'!$P$4:$S$4</definedName>
    <definedName name="_xlnm._FilterDatabase" localSheetId="12" hidden="1">[1]AFPCHI_penprom!#REF!</definedName>
    <definedName name="_xlnm._FilterDatabase" hidden="1">[1]AFPCHI_penprom!#REF!</definedName>
    <definedName name="_Key1" localSheetId="5" hidden="1">#REF!</definedName>
    <definedName name="_Key1" localSheetId="7" hidden="1">#REF!</definedName>
    <definedName name="_Key1" hidden="1">#REF!</definedName>
    <definedName name="_Key2" localSheetId="5" hidden="1">#REF!</definedName>
    <definedName name="_Key2" localSheetId="7" hidden="1">#REF!</definedName>
    <definedName name="_Key2" hidden="1">#REF!</definedName>
    <definedName name="_Key2A" localSheetId="5" hidden="1">#REF!</definedName>
    <definedName name="_Key2A" localSheetId="7" hidden="1">#REF!</definedName>
    <definedName name="_Key2A" hidden="1">#REF!</definedName>
    <definedName name="_MatInverse_In" localSheetId="5" hidden="1">#REF!</definedName>
    <definedName name="_MatInverse_In" localSheetId="7" hidden="1">#REF!</definedName>
    <definedName name="_MatInverse_In" hidden="1">#REF!</definedName>
    <definedName name="_MatInverse_Out" localSheetId="5" hidden="1">#REF!</definedName>
    <definedName name="_MatInverse_Out" localSheetId="7" hidden="1">#REF!</definedName>
    <definedName name="_MatInverse_Out" hidden="1">#REF!</definedName>
    <definedName name="_MatMult_A" localSheetId="5" hidden="1">#REF!</definedName>
    <definedName name="_MatMult_A" localSheetId="7" hidden="1">#REF!</definedName>
    <definedName name="_MatMult_A" hidden="1">#REF!</definedName>
    <definedName name="_MatMult_AxB" localSheetId="5" hidden="1">#REF!</definedName>
    <definedName name="_MatMult_AxB" localSheetId="7" hidden="1">#REF!</definedName>
    <definedName name="_MatMult_AxB" hidden="1">#REF!</definedName>
    <definedName name="_MatMult_B" localSheetId="5" hidden="1">#REF!</definedName>
    <definedName name="_MatMult_B" localSheetId="7" hidden="1">#REF!</definedName>
    <definedName name="_MatMult_B" hidden="1">#REF!</definedName>
    <definedName name="_Order1" hidden="1">255</definedName>
    <definedName name="_Order2" hidden="1">0</definedName>
    <definedName name="_Sort" localSheetId="5" hidden="1">#REF!</definedName>
    <definedName name="_Sort" localSheetId="7" hidden="1">#REF!</definedName>
    <definedName name="_Sort" hidden="1">#REF!</definedName>
    <definedName name="aaqqs" localSheetId="25" hidden="1">{"CAJA_SET96",#N/A,FALSE,"CAJA3";"ING_CORR_SET96",#N/A,FALSE,"CAJA3";"SUNAT_AD_SET96",#N/A,FALSE,"ADUANAS"}</definedName>
    <definedName name="aaqqs" localSheetId="26" hidden="1">{"CAJA_SET96",#N/A,FALSE,"CAJA3";"ING_CORR_SET96",#N/A,FALSE,"CAJA3";"SUNAT_AD_SET96",#N/A,FALSE,"ADUANAS"}</definedName>
    <definedName name="aaqqs" localSheetId="29" hidden="1">{"CAJA_SET96",#N/A,FALSE,"CAJA3";"ING_CORR_SET96",#N/A,FALSE,"CAJA3";"SUNAT_AD_SET96",#N/A,FALSE,"ADUANAS"}</definedName>
    <definedName name="aaqqs" localSheetId="5" hidden="1">{"CAJA_SET96",#N/A,FALSE,"CAJA3";"ING_CORR_SET96",#N/A,FALSE,"CAJA3";"SUNAT_AD_SET96",#N/A,FALSE,"ADUANAS"}</definedName>
    <definedName name="aaqqs" localSheetId="7" hidden="1">{"CAJA_SET96",#N/A,FALSE,"CAJA3";"ING_CORR_SET96",#N/A,FALSE,"CAJA3";"SUNAT_AD_SET96",#N/A,FALSE,"ADUANAS"}</definedName>
    <definedName name="aaqqs" localSheetId="9" hidden="1">{"CAJA_SET96",#N/A,FALSE,"CAJA3";"ING_CORR_SET96",#N/A,FALSE,"CAJA3";"SUNAT_AD_SET96",#N/A,FALSE,"ADUANAS"}</definedName>
    <definedName name="aaqqs" hidden="1">{"CAJA_SET96",#N/A,FALSE,"CAJA3";"ING_CORR_SET96",#N/A,FALSE,"CAJA3";"SUNAT_AD_SET96",#N/A,FALSE,"ADUANAS"}</definedName>
    <definedName name="CGHJCGHJ" localSheetId="25" hidden="1">{"CAJA_SET96",#N/A,FALSE,"CAJA3";"ING_CORR_SET96",#N/A,FALSE,"CAJA3";"SUNAT_AD_SET96",#N/A,FALSE,"ADUANAS"}</definedName>
    <definedName name="CGHJCGHJ" localSheetId="26" hidden="1">{"CAJA_SET96",#N/A,FALSE,"CAJA3";"ING_CORR_SET96",#N/A,FALSE,"CAJA3";"SUNAT_AD_SET96",#N/A,FALSE,"ADUANAS"}</definedName>
    <definedName name="CGHJCGHJ" localSheetId="29" hidden="1">{"CAJA_SET96",#N/A,FALSE,"CAJA3";"ING_CORR_SET96",#N/A,FALSE,"CAJA3";"SUNAT_AD_SET96",#N/A,FALSE,"ADUANAS"}</definedName>
    <definedName name="CGHJCGHJ" localSheetId="5" hidden="1">{"CAJA_SET96",#N/A,FALSE,"CAJA3";"ING_CORR_SET96",#N/A,FALSE,"CAJA3";"SUNAT_AD_SET96",#N/A,FALSE,"ADUANAS"}</definedName>
    <definedName name="CGHJCGHJ" localSheetId="7" hidden="1">{"CAJA_SET96",#N/A,FALSE,"CAJA3";"ING_CORR_SET96",#N/A,FALSE,"CAJA3";"SUNAT_AD_SET96",#N/A,FALSE,"ADUANAS"}</definedName>
    <definedName name="CGHJCGHJ" localSheetId="9" hidden="1">{"CAJA_SET96",#N/A,FALSE,"CAJA3";"ING_CORR_SET96",#N/A,FALSE,"CAJA3";"SUNAT_AD_SET96",#N/A,FALSE,"ADUANAS"}</definedName>
    <definedName name="CGHJCGHJ" hidden="1">{"CAJA_SET96",#N/A,FALSE,"CAJA3";"ING_CORR_SET96",#N/A,FALSE,"CAJA3";"SUNAT_AD_SET96",#N/A,FALSE,"ADUANAS"}</definedName>
    <definedName name="Cuadro" localSheetId="25" hidden="1">{"CAJA_SET96",#N/A,FALSE,"CAJA3";"ING_CORR_SET96",#N/A,FALSE,"CAJA3";"SUNAT_AD_SET96",#N/A,FALSE,"ADUANAS"}</definedName>
    <definedName name="Cuadro" localSheetId="26" hidden="1">{"CAJA_SET96",#N/A,FALSE,"CAJA3";"ING_CORR_SET96",#N/A,FALSE,"CAJA3";"SUNAT_AD_SET96",#N/A,FALSE,"ADUANAS"}</definedName>
    <definedName name="Cuadro" localSheetId="29" hidden="1">{"CAJA_SET96",#N/A,FALSE,"CAJA3";"ING_CORR_SET96",#N/A,FALSE,"CAJA3";"SUNAT_AD_SET96",#N/A,FALSE,"ADUANAS"}</definedName>
    <definedName name="Cuadro" localSheetId="5" hidden="1">{"CAJA_SET96",#N/A,FALSE,"CAJA3";"ING_CORR_SET96",#N/A,FALSE,"CAJA3";"SUNAT_AD_SET96",#N/A,FALSE,"ADUANAS"}</definedName>
    <definedName name="Cuadro" localSheetId="7" hidden="1">{"CAJA_SET96",#N/A,FALSE,"CAJA3";"ING_CORR_SET96",#N/A,FALSE,"CAJA3";"SUNAT_AD_SET96",#N/A,FALSE,"ADUANAS"}</definedName>
    <definedName name="Cuadro" localSheetId="9" hidden="1">{"CAJA_SET96",#N/A,FALSE,"CAJA3";"ING_CORR_SET96",#N/A,FALSE,"CAJA3";"SUNAT_AD_SET96",#N/A,FALSE,"ADUANAS"}</definedName>
    <definedName name="Cuadro" hidden="1">{"CAJA_SET96",#N/A,FALSE,"CAJA3";"ING_CORR_SET96",#N/A,FALSE,"CAJA3";"SUNAT_AD_SET96",#N/A,FALSE,"ADUANAS"}</definedName>
    <definedName name="ddsssaa" localSheetId="25" hidden="1">{"CAJA_SET96",#N/A,FALSE,"CAJA3";"ING_CORR_SET96",#N/A,FALSE,"CAJA3";"SUNAT_AD_SET96",#N/A,FALSE,"ADUANAS"}</definedName>
    <definedName name="ddsssaa" localSheetId="26" hidden="1">{"CAJA_SET96",#N/A,FALSE,"CAJA3";"ING_CORR_SET96",#N/A,FALSE,"CAJA3";"SUNAT_AD_SET96",#N/A,FALSE,"ADUANAS"}</definedName>
    <definedName name="ddsssaa" localSheetId="29" hidden="1">{"CAJA_SET96",#N/A,FALSE,"CAJA3";"ING_CORR_SET96",#N/A,FALSE,"CAJA3";"SUNAT_AD_SET96",#N/A,FALSE,"ADUANAS"}</definedName>
    <definedName name="ddsssaa" localSheetId="5" hidden="1">{"CAJA_SET96",#N/A,FALSE,"CAJA3";"ING_CORR_SET96",#N/A,FALSE,"CAJA3";"SUNAT_AD_SET96",#N/A,FALSE,"ADUANAS"}</definedName>
    <definedName name="ddsssaa" localSheetId="7" hidden="1">{"CAJA_SET96",#N/A,FALSE,"CAJA3";"ING_CORR_SET96",#N/A,FALSE,"CAJA3";"SUNAT_AD_SET96",#N/A,FALSE,"ADUANAS"}</definedName>
    <definedName name="ddsssaa" localSheetId="9" hidden="1">{"CAJA_SET96",#N/A,FALSE,"CAJA3";"ING_CORR_SET96",#N/A,FALSE,"CAJA3";"SUNAT_AD_SET96",#N/A,FALSE,"ADUANAS"}</definedName>
    <definedName name="ddsssaa" hidden="1">{"CAJA_SET96",#N/A,FALSE,"CAJA3";"ING_CORR_SET96",#N/A,FALSE,"CAJA3";"SUNAT_AD_SET96",#N/A,FALSE,"ADUANAS"}</definedName>
    <definedName name="derffggf" localSheetId="25" hidden="1">{"SUNAT_AD_AGO96",#N/A,FALSE,"ADUANAS";"CAJA_AGO96",#N/A,FALSE,"CAJA3";"ING_CORR_AGO96",#N/A,FALSE,"CAJA3"}</definedName>
    <definedName name="derffggf" localSheetId="26" hidden="1">{"SUNAT_AD_AGO96",#N/A,FALSE,"ADUANAS";"CAJA_AGO96",#N/A,FALSE,"CAJA3";"ING_CORR_AGO96",#N/A,FALSE,"CAJA3"}</definedName>
    <definedName name="derffggf" localSheetId="29" hidden="1">{"SUNAT_AD_AGO96",#N/A,FALSE,"ADUANAS";"CAJA_AGO96",#N/A,FALSE,"CAJA3";"ING_CORR_AGO96",#N/A,FALSE,"CAJA3"}</definedName>
    <definedName name="derffggf" localSheetId="5" hidden="1">{"SUNAT_AD_AGO96",#N/A,FALSE,"ADUANAS";"CAJA_AGO96",#N/A,FALSE,"CAJA3";"ING_CORR_AGO96",#N/A,FALSE,"CAJA3"}</definedName>
    <definedName name="derffggf" localSheetId="7" hidden="1">{"SUNAT_AD_AGO96",#N/A,FALSE,"ADUANAS";"CAJA_AGO96",#N/A,FALSE,"CAJA3";"ING_CORR_AGO96",#N/A,FALSE,"CAJA3"}</definedName>
    <definedName name="derffggf" localSheetId="9" hidden="1">{"SUNAT_AD_AGO96",#N/A,FALSE,"ADUANAS";"CAJA_AGO96",#N/A,FALSE,"CAJA3";"ING_CORR_AGO96",#N/A,FALSE,"CAJA3"}</definedName>
    <definedName name="derffggf" hidden="1">{"SUNAT_AD_AGO96",#N/A,FALSE,"ADUANAS";"CAJA_AGO96",#N/A,FALSE,"CAJA3";"ING_CORR_AGO96",#N/A,FALSE,"CAJA3"}</definedName>
    <definedName name="dewss" localSheetId="25" hidden="1">{"CAJA_SET96",#N/A,FALSE,"CAJA3";"ING_CORR_SET96",#N/A,FALSE,"CAJA3";"SUNAT_AD_SET96",#N/A,FALSE,"ADUANAS"}</definedName>
    <definedName name="dewss" localSheetId="26" hidden="1">{"CAJA_SET96",#N/A,FALSE,"CAJA3";"ING_CORR_SET96",#N/A,FALSE,"CAJA3";"SUNAT_AD_SET96",#N/A,FALSE,"ADUANAS"}</definedName>
    <definedName name="dewss" localSheetId="29" hidden="1">{"CAJA_SET96",#N/A,FALSE,"CAJA3";"ING_CORR_SET96",#N/A,FALSE,"CAJA3";"SUNAT_AD_SET96",#N/A,FALSE,"ADUANAS"}</definedName>
    <definedName name="dewss" localSheetId="5" hidden="1">{"CAJA_SET96",#N/A,FALSE,"CAJA3";"ING_CORR_SET96",#N/A,FALSE,"CAJA3";"SUNAT_AD_SET96",#N/A,FALSE,"ADUANAS"}</definedName>
    <definedName name="dewss" localSheetId="7" hidden="1">{"CAJA_SET96",#N/A,FALSE,"CAJA3";"ING_CORR_SET96",#N/A,FALSE,"CAJA3";"SUNAT_AD_SET96",#N/A,FALSE,"ADUANAS"}</definedName>
    <definedName name="dewss" localSheetId="9" hidden="1">{"CAJA_SET96",#N/A,FALSE,"CAJA3";"ING_CORR_SET96",#N/A,FALSE,"CAJA3";"SUNAT_AD_SET96",#N/A,FALSE,"ADUANAS"}</definedName>
    <definedName name="dewss" hidden="1">{"CAJA_SET96",#N/A,FALSE,"CAJA3";"ING_CORR_SET96",#N/A,FALSE,"CAJA3";"SUNAT_AD_SET96",#N/A,FALSE,"ADUANAS"}</definedName>
    <definedName name="dewwwwwww" localSheetId="25" hidden="1">{"CAJA_SET96",#N/A,FALSE,"CAJA3";"ING_CORR_SET96",#N/A,FALSE,"CAJA3";"SUNAT_AD_SET96",#N/A,FALSE,"ADUANAS"}</definedName>
    <definedName name="dewwwwwww" localSheetId="26" hidden="1">{"CAJA_SET96",#N/A,FALSE,"CAJA3";"ING_CORR_SET96",#N/A,FALSE,"CAJA3";"SUNAT_AD_SET96",#N/A,FALSE,"ADUANAS"}</definedName>
    <definedName name="dewwwwwww" localSheetId="29" hidden="1">{"CAJA_SET96",#N/A,FALSE,"CAJA3";"ING_CORR_SET96",#N/A,FALSE,"CAJA3";"SUNAT_AD_SET96",#N/A,FALSE,"ADUANAS"}</definedName>
    <definedName name="dewwwwwww" localSheetId="5" hidden="1">{"CAJA_SET96",#N/A,FALSE,"CAJA3";"ING_CORR_SET96",#N/A,FALSE,"CAJA3";"SUNAT_AD_SET96",#N/A,FALSE,"ADUANAS"}</definedName>
    <definedName name="dewwwwwww" localSheetId="7" hidden="1">{"CAJA_SET96",#N/A,FALSE,"CAJA3";"ING_CORR_SET96",#N/A,FALSE,"CAJA3";"SUNAT_AD_SET96",#N/A,FALSE,"ADUANAS"}</definedName>
    <definedName name="dewwwwwww" localSheetId="9" hidden="1">{"CAJA_SET96",#N/A,FALSE,"CAJA3";"ING_CORR_SET96",#N/A,FALSE,"CAJA3";"SUNAT_AD_SET96",#N/A,FALSE,"ADUANAS"}</definedName>
    <definedName name="dewwwwwww" hidden="1">{"CAJA_SET96",#N/A,FALSE,"CAJA3";"ING_CORR_SET96",#N/A,FALSE,"CAJA3";"SUNAT_AD_SET96",#N/A,FALSE,"ADUANAS"}</definedName>
    <definedName name="dfgdhfgujykuyolilkjlkl" localSheetId="25" hidden="1">{"CAJA_SET96",#N/A,FALSE,"CAJA3";"ING_CORR_SET96",#N/A,FALSE,"CAJA3";"SUNAT_AD_SET96",#N/A,FALSE,"ADUANAS"}</definedName>
    <definedName name="dfgdhfgujykuyolilkjlkl" localSheetId="26" hidden="1">{"CAJA_SET96",#N/A,FALSE,"CAJA3";"ING_CORR_SET96",#N/A,FALSE,"CAJA3";"SUNAT_AD_SET96",#N/A,FALSE,"ADUANAS"}</definedName>
    <definedName name="dfgdhfgujykuyolilkjlkl" localSheetId="29" hidden="1">{"CAJA_SET96",#N/A,FALSE,"CAJA3";"ING_CORR_SET96",#N/A,FALSE,"CAJA3";"SUNAT_AD_SET96",#N/A,FALSE,"ADUANAS"}</definedName>
    <definedName name="dfgdhfgujykuyolilkjlkl" localSheetId="5" hidden="1">{"CAJA_SET96",#N/A,FALSE,"CAJA3";"ING_CORR_SET96",#N/A,FALSE,"CAJA3";"SUNAT_AD_SET96",#N/A,FALSE,"ADUANAS"}</definedName>
    <definedName name="dfgdhfgujykuyolilkjlkl" localSheetId="7" hidden="1">{"CAJA_SET96",#N/A,FALSE,"CAJA3";"ING_CORR_SET96",#N/A,FALSE,"CAJA3";"SUNAT_AD_SET96",#N/A,FALSE,"ADUANAS"}</definedName>
    <definedName name="dfgdhfgujykuyolilkjlkl" localSheetId="9" hidden="1">{"CAJA_SET96",#N/A,FALSE,"CAJA3";"ING_CORR_SET96",#N/A,FALSE,"CAJA3";"SUNAT_AD_SET96",#N/A,FALSE,"ADUANAS"}</definedName>
    <definedName name="dfgdhfgujykuyolilkjlkl" hidden="1">{"CAJA_SET96",#N/A,FALSE,"CAJA3";"ING_CORR_SET96",#N/A,FALSE,"CAJA3";"SUNAT_AD_SET96",#N/A,FALSE,"ADUANAS"}</definedName>
    <definedName name="edswqa" localSheetId="25" hidden="1">{"CAJA_SET96",#N/A,FALSE,"CAJA3";"ING_CORR_SET96",#N/A,FALSE,"CAJA3";"SUNAT_AD_SET96",#N/A,FALSE,"ADUANAS"}</definedName>
    <definedName name="edswqa" localSheetId="26" hidden="1">{"CAJA_SET96",#N/A,FALSE,"CAJA3";"ING_CORR_SET96",#N/A,FALSE,"CAJA3";"SUNAT_AD_SET96",#N/A,FALSE,"ADUANAS"}</definedName>
    <definedName name="edswqa" localSheetId="29" hidden="1">{"CAJA_SET96",#N/A,FALSE,"CAJA3";"ING_CORR_SET96",#N/A,FALSE,"CAJA3";"SUNAT_AD_SET96",#N/A,FALSE,"ADUANAS"}</definedName>
    <definedName name="edswqa" localSheetId="5" hidden="1">{"CAJA_SET96",#N/A,FALSE,"CAJA3";"ING_CORR_SET96",#N/A,FALSE,"CAJA3";"SUNAT_AD_SET96",#N/A,FALSE,"ADUANAS"}</definedName>
    <definedName name="edswqa" localSheetId="7" hidden="1">{"CAJA_SET96",#N/A,FALSE,"CAJA3";"ING_CORR_SET96",#N/A,FALSE,"CAJA3";"SUNAT_AD_SET96",#N/A,FALSE,"ADUANAS"}</definedName>
    <definedName name="edswqa" localSheetId="9" hidden="1">{"CAJA_SET96",#N/A,FALSE,"CAJA3";"ING_CORR_SET96",#N/A,FALSE,"CAJA3";"SUNAT_AD_SET96",#N/A,FALSE,"ADUANAS"}</definedName>
    <definedName name="edswqa" hidden="1">{"CAJA_SET96",#N/A,FALSE,"CAJA3";"ING_CORR_SET96",#N/A,FALSE,"CAJA3";"SUNAT_AD_SET96",#N/A,FALSE,"ADUANAS"}</definedName>
    <definedName name="f" localSheetId="25" hidden="1">{"SUNAT_AD_AGO96",#N/A,FALSE,"ADUANAS";"CAJA_AGO96",#N/A,FALSE,"CAJA3";"ING_CORR_AGO96",#N/A,FALSE,"CAJA3"}</definedName>
    <definedName name="f" localSheetId="26" hidden="1">{"SUNAT_AD_AGO96",#N/A,FALSE,"ADUANAS";"CAJA_AGO96",#N/A,FALSE,"CAJA3";"ING_CORR_AGO96",#N/A,FALSE,"CAJA3"}</definedName>
    <definedName name="f" localSheetId="29" hidden="1">{"SUNAT_AD_AGO96",#N/A,FALSE,"ADUANAS";"CAJA_AGO96",#N/A,FALSE,"CAJA3";"ING_CORR_AGO96",#N/A,FALSE,"CAJA3"}</definedName>
    <definedName name="f" localSheetId="5" hidden="1">{"SUNAT_AD_AGO96",#N/A,FALSE,"ADUANAS";"CAJA_AGO96",#N/A,FALSE,"CAJA3";"ING_CORR_AGO96",#N/A,FALSE,"CAJA3"}</definedName>
    <definedName name="f" localSheetId="7" hidden="1">{"SUNAT_AD_AGO96",#N/A,FALSE,"ADUANAS";"CAJA_AGO96",#N/A,FALSE,"CAJA3";"ING_CORR_AGO96",#N/A,FALSE,"CAJA3"}</definedName>
    <definedName name="f" localSheetId="9" hidden="1">{"SUNAT_AD_AGO96",#N/A,FALSE,"ADUANAS";"CAJA_AGO96",#N/A,FALSE,"CAJA3";"ING_CORR_AGO96",#N/A,FALSE,"CAJA3"}</definedName>
    <definedName name="f" hidden="1">{"SUNAT_AD_AGO96",#N/A,FALSE,"ADUANAS";"CAJA_AGO96",#N/A,FALSE,"CAJA3";"ING_CORR_AGO96",#N/A,FALSE,"CAJA3"}</definedName>
    <definedName name="fdgfhzg" localSheetId="25" hidden="1">{"CAJA_SET96",#N/A,FALSE,"CAJA3";"ING_CORR_SET96",#N/A,FALSE,"CAJA3";"SUNAT_AD_SET96",#N/A,FALSE,"ADUANAS"}</definedName>
    <definedName name="fdgfhzg" localSheetId="26" hidden="1">{"CAJA_SET96",#N/A,FALSE,"CAJA3";"ING_CORR_SET96",#N/A,FALSE,"CAJA3";"SUNAT_AD_SET96",#N/A,FALSE,"ADUANAS"}</definedName>
    <definedName name="fdgfhzg" localSheetId="29" hidden="1">{"CAJA_SET96",#N/A,FALSE,"CAJA3";"ING_CORR_SET96",#N/A,FALSE,"CAJA3";"SUNAT_AD_SET96",#N/A,FALSE,"ADUANAS"}</definedName>
    <definedName name="fdgfhzg" localSheetId="5" hidden="1">{"CAJA_SET96",#N/A,FALSE,"CAJA3";"ING_CORR_SET96",#N/A,FALSE,"CAJA3";"SUNAT_AD_SET96",#N/A,FALSE,"ADUANAS"}</definedName>
    <definedName name="fdgfhzg" localSheetId="7" hidden="1">{"CAJA_SET96",#N/A,FALSE,"CAJA3";"ING_CORR_SET96",#N/A,FALSE,"CAJA3";"SUNAT_AD_SET96",#N/A,FALSE,"ADUANAS"}</definedName>
    <definedName name="fdgfhzg" localSheetId="9" hidden="1">{"CAJA_SET96",#N/A,FALSE,"CAJA3";"ING_CORR_SET96",#N/A,FALSE,"CAJA3";"SUNAT_AD_SET96",#N/A,FALSE,"ADUANAS"}</definedName>
    <definedName name="fdgfhzg" hidden="1">{"CAJA_SET96",#N/A,FALSE,"CAJA3";"ING_CORR_SET96",#N/A,FALSE,"CAJA3";"SUNAT_AD_SET96",#N/A,FALSE,"ADUANAS"}</definedName>
    <definedName name="fdsfhjkklljkhhg" localSheetId="25" hidden="1">{"SUNAT_AD_AGO96",#N/A,FALSE,"ADUANAS";"CAJA_AGO96",#N/A,FALSE,"CAJA3";"ING_CORR_AGO96",#N/A,FALSE,"CAJA3"}</definedName>
    <definedName name="fdsfhjkklljkhhg" localSheetId="26" hidden="1">{"SUNAT_AD_AGO96",#N/A,FALSE,"ADUANAS";"CAJA_AGO96",#N/A,FALSE,"CAJA3";"ING_CORR_AGO96",#N/A,FALSE,"CAJA3"}</definedName>
    <definedName name="fdsfhjkklljkhhg" localSheetId="29" hidden="1">{"SUNAT_AD_AGO96",#N/A,FALSE,"ADUANAS";"CAJA_AGO96",#N/A,FALSE,"CAJA3";"ING_CORR_AGO96",#N/A,FALSE,"CAJA3"}</definedName>
    <definedName name="fdsfhjkklljkhhg" localSheetId="5" hidden="1">{"SUNAT_AD_AGO96",#N/A,FALSE,"ADUANAS";"CAJA_AGO96",#N/A,FALSE,"CAJA3";"ING_CORR_AGO96",#N/A,FALSE,"CAJA3"}</definedName>
    <definedName name="fdsfhjkklljkhhg" localSheetId="7" hidden="1">{"SUNAT_AD_AGO96",#N/A,FALSE,"ADUANAS";"CAJA_AGO96",#N/A,FALSE,"CAJA3";"ING_CORR_AGO96",#N/A,FALSE,"CAJA3"}</definedName>
    <definedName name="fdsfhjkklljkhhg" localSheetId="9" hidden="1">{"SUNAT_AD_AGO96",#N/A,FALSE,"ADUANAS";"CAJA_AGO96",#N/A,FALSE,"CAJA3";"ING_CORR_AGO96",#N/A,FALSE,"CAJA3"}</definedName>
    <definedName name="fdsfhjkklljkhhg" hidden="1">{"SUNAT_AD_AGO96",#N/A,FALSE,"ADUANAS";"CAJA_AGO96",#N/A,FALSE,"CAJA3";"ING_CORR_AGO96",#N/A,FALSE,"CAJA3"}</definedName>
    <definedName name="FFF" localSheetId="25" hidden="1">{"CAJA_SET96",#N/A,FALSE,"CAJA3";"ING_CORR_SET96",#N/A,FALSE,"CAJA3";"SUNAT_AD_SET96",#N/A,FALSE,"ADUANAS"}</definedName>
    <definedName name="FFF" localSheetId="26" hidden="1">{"CAJA_SET96",#N/A,FALSE,"CAJA3";"ING_CORR_SET96",#N/A,FALSE,"CAJA3";"SUNAT_AD_SET96",#N/A,FALSE,"ADUANAS"}</definedName>
    <definedName name="FFF" localSheetId="29" hidden="1">{"CAJA_SET96",#N/A,FALSE,"CAJA3";"ING_CORR_SET96",#N/A,FALSE,"CAJA3";"SUNAT_AD_SET96",#N/A,FALSE,"ADUANAS"}</definedName>
    <definedName name="FFF" localSheetId="5" hidden="1">{"CAJA_SET96",#N/A,FALSE,"CAJA3";"ING_CORR_SET96",#N/A,FALSE,"CAJA3";"SUNAT_AD_SET96",#N/A,FALSE,"ADUANAS"}</definedName>
    <definedName name="FFF" localSheetId="7" hidden="1">{"CAJA_SET96",#N/A,FALSE,"CAJA3";"ING_CORR_SET96",#N/A,FALSE,"CAJA3";"SUNAT_AD_SET96",#N/A,FALSE,"ADUANAS"}</definedName>
    <definedName name="FFF" localSheetId="9" hidden="1">{"CAJA_SET96",#N/A,FALSE,"CAJA3";"ING_CORR_SET96",#N/A,FALSE,"CAJA3";"SUNAT_AD_SET96",#N/A,FALSE,"ADUANAS"}</definedName>
    <definedName name="FFF" hidden="1">{"CAJA_SET96",#N/A,FALSE,"CAJA3";"ING_CORR_SET96",#N/A,FALSE,"CAJA3";"SUNAT_AD_SET96",#N/A,FALSE,"ADUANAS"}</definedName>
    <definedName name="fgsfefwe4" localSheetId="25" hidden="1">{"CAJA_SET96",#N/A,FALSE,"CAJA3";"ING_CORR_SET96",#N/A,FALSE,"CAJA3";"SUNAT_AD_SET96",#N/A,FALSE,"ADUANAS"}</definedName>
    <definedName name="fgsfefwe4" localSheetId="26" hidden="1">{"CAJA_SET96",#N/A,FALSE,"CAJA3";"ING_CORR_SET96",#N/A,FALSE,"CAJA3";"SUNAT_AD_SET96",#N/A,FALSE,"ADUANAS"}</definedName>
    <definedName name="fgsfefwe4" localSheetId="29" hidden="1">{"CAJA_SET96",#N/A,FALSE,"CAJA3";"ING_CORR_SET96",#N/A,FALSE,"CAJA3";"SUNAT_AD_SET96",#N/A,FALSE,"ADUANAS"}</definedName>
    <definedName name="fgsfefwe4" localSheetId="5" hidden="1">{"CAJA_SET96",#N/A,FALSE,"CAJA3";"ING_CORR_SET96",#N/A,FALSE,"CAJA3";"SUNAT_AD_SET96",#N/A,FALSE,"ADUANAS"}</definedName>
    <definedName name="fgsfefwe4" localSheetId="7" hidden="1">{"CAJA_SET96",#N/A,FALSE,"CAJA3";"ING_CORR_SET96",#N/A,FALSE,"CAJA3";"SUNAT_AD_SET96",#N/A,FALSE,"ADUANAS"}</definedName>
    <definedName name="fgsfefwe4" localSheetId="9" hidden="1">{"CAJA_SET96",#N/A,FALSE,"CAJA3";"ING_CORR_SET96",#N/A,FALSE,"CAJA3";"SUNAT_AD_SET96",#N/A,FALSE,"ADUANAS"}</definedName>
    <definedName name="fgsfefwe4" hidden="1">{"CAJA_SET96",#N/A,FALSE,"CAJA3";"ING_CORR_SET96",#N/A,FALSE,"CAJA3";"SUNAT_AD_SET96",#N/A,FALSE,"ADUANAS"}</definedName>
    <definedName name="frdd" localSheetId="25" hidden="1">{"CAJA_SET96",#N/A,FALSE,"CAJA3";"ING_CORR_SET96",#N/A,FALSE,"CAJA3";"SUNAT_AD_SET96",#N/A,FALSE,"ADUANAS"}</definedName>
    <definedName name="frdd" localSheetId="26" hidden="1">{"CAJA_SET96",#N/A,FALSE,"CAJA3";"ING_CORR_SET96",#N/A,FALSE,"CAJA3";"SUNAT_AD_SET96",#N/A,FALSE,"ADUANAS"}</definedName>
    <definedName name="frdd" localSheetId="29" hidden="1">{"CAJA_SET96",#N/A,FALSE,"CAJA3";"ING_CORR_SET96",#N/A,FALSE,"CAJA3";"SUNAT_AD_SET96",#N/A,FALSE,"ADUANAS"}</definedName>
    <definedName name="frdd" localSheetId="5" hidden="1">{"CAJA_SET96",#N/A,FALSE,"CAJA3";"ING_CORR_SET96",#N/A,FALSE,"CAJA3";"SUNAT_AD_SET96",#N/A,FALSE,"ADUANAS"}</definedName>
    <definedName name="frdd" localSheetId="7" hidden="1">{"CAJA_SET96",#N/A,FALSE,"CAJA3";"ING_CORR_SET96",#N/A,FALSE,"CAJA3";"SUNAT_AD_SET96",#N/A,FALSE,"ADUANAS"}</definedName>
    <definedName name="frdd" localSheetId="9" hidden="1">{"CAJA_SET96",#N/A,FALSE,"CAJA3";"ING_CORR_SET96",#N/A,FALSE,"CAJA3";"SUNAT_AD_SET96",#N/A,FALSE,"ADUANAS"}</definedName>
    <definedName name="frdd" hidden="1">{"CAJA_SET96",#N/A,FALSE,"CAJA3";"ING_CORR_SET96",#N/A,FALSE,"CAJA3";"SUNAT_AD_SET96",#N/A,FALSE,"ADUANAS"}</definedName>
    <definedName name="fresne" localSheetId="25" hidden="1">{"CAJA_SET96",#N/A,FALSE,"CAJA3";"ING_CORR_SET96",#N/A,FALSE,"CAJA3";"SUNAT_AD_SET96",#N/A,FALSE,"ADUANAS"}</definedName>
    <definedName name="fresne" localSheetId="26" hidden="1">{"CAJA_SET96",#N/A,FALSE,"CAJA3";"ING_CORR_SET96",#N/A,FALSE,"CAJA3";"SUNAT_AD_SET96",#N/A,FALSE,"ADUANAS"}</definedName>
    <definedName name="fresne" localSheetId="29" hidden="1">{"CAJA_SET96",#N/A,FALSE,"CAJA3";"ING_CORR_SET96",#N/A,FALSE,"CAJA3";"SUNAT_AD_SET96",#N/A,FALSE,"ADUANAS"}</definedName>
    <definedName name="fresne" localSheetId="5" hidden="1">{"CAJA_SET96",#N/A,FALSE,"CAJA3";"ING_CORR_SET96",#N/A,FALSE,"CAJA3";"SUNAT_AD_SET96",#N/A,FALSE,"ADUANAS"}</definedName>
    <definedName name="fresne" localSheetId="7" hidden="1">{"CAJA_SET96",#N/A,FALSE,"CAJA3";"ING_CORR_SET96",#N/A,FALSE,"CAJA3";"SUNAT_AD_SET96",#N/A,FALSE,"ADUANAS"}</definedName>
    <definedName name="fresne" localSheetId="9" hidden="1">{"CAJA_SET96",#N/A,FALSE,"CAJA3";"ING_CORR_SET96",#N/A,FALSE,"CAJA3";"SUNAT_AD_SET96",#N/A,FALSE,"ADUANAS"}</definedName>
    <definedName name="fresne" hidden="1">{"CAJA_SET96",#N/A,FALSE,"CAJA3";"ING_CORR_SET96",#N/A,FALSE,"CAJA3";"SUNAT_AD_SET96",#N/A,FALSE,"ADUANAS"}</definedName>
    <definedName name="frewaq" localSheetId="25" hidden="1">{"SUNAT_AD_AGO96",#N/A,FALSE,"ADUANAS";"CAJA_AGO96",#N/A,FALSE,"CAJA3";"ING_CORR_AGO96",#N/A,FALSE,"CAJA3"}</definedName>
    <definedName name="frewaq" localSheetId="26" hidden="1">{"SUNAT_AD_AGO96",#N/A,FALSE,"ADUANAS";"CAJA_AGO96",#N/A,FALSE,"CAJA3";"ING_CORR_AGO96",#N/A,FALSE,"CAJA3"}</definedName>
    <definedName name="frewaq" localSheetId="29" hidden="1">{"SUNAT_AD_AGO96",#N/A,FALSE,"ADUANAS";"CAJA_AGO96",#N/A,FALSE,"CAJA3";"ING_CORR_AGO96",#N/A,FALSE,"CAJA3"}</definedName>
    <definedName name="frewaq" localSheetId="5" hidden="1">{"SUNAT_AD_AGO96",#N/A,FALSE,"ADUANAS";"CAJA_AGO96",#N/A,FALSE,"CAJA3";"ING_CORR_AGO96",#N/A,FALSE,"CAJA3"}</definedName>
    <definedName name="frewaq" localSheetId="7" hidden="1">{"SUNAT_AD_AGO96",#N/A,FALSE,"ADUANAS";"CAJA_AGO96",#N/A,FALSE,"CAJA3";"ING_CORR_AGO96",#N/A,FALSE,"CAJA3"}</definedName>
    <definedName name="frewaq" localSheetId="9" hidden="1">{"SUNAT_AD_AGO96",#N/A,FALSE,"ADUANAS";"CAJA_AGO96",#N/A,FALSE,"CAJA3";"ING_CORR_AGO96",#N/A,FALSE,"CAJA3"}</definedName>
    <definedName name="frewaq" hidden="1">{"SUNAT_AD_AGO96",#N/A,FALSE,"ADUANAS";"CAJA_AGO96",#N/A,FALSE,"CAJA3";"ING_CORR_AGO96",#N/A,FALSE,"CAJA3"}</definedName>
    <definedName name="fsdffd" localSheetId="25" hidden="1">{"CAJA_SET96",#N/A,FALSE,"CAJA3";"ING_CORR_SET96",#N/A,FALSE,"CAJA3";"SUNAT_AD_SET96",#N/A,FALSE,"ADUANAS"}</definedName>
    <definedName name="fsdffd" localSheetId="26" hidden="1">{"CAJA_SET96",#N/A,FALSE,"CAJA3";"ING_CORR_SET96",#N/A,FALSE,"CAJA3";"SUNAT_AD_SET96",#N/A,FALSE,"ADUANAS"}</definedName>
    <definedName name="fsdffd" localSheetId="29" hidden="1">{"CAJA_SET96",#N/A,FALSE,"CAJA3";"ING_CORR_SET96",#N/A,FALSE,"CAJA3";"SUNAT_AD_SET96",#N/A,FALSE,"ADUANAS"}</definedName>
    <definedName name="fsdffd" localSheetId="5" hidden="1">{"CAJA_SET96",#N/A,FALSE,"CAJA3";"ING_CORR_SET96",#N/A,FALSE,"CAJA3";"SUNAT_AD_SET96",#N/A,FALSE,"ADUANAS"}</definedName>
    <definedName name="fsdffd" localSheetId="7" hidden="1">{"CAJA_SET96",#N/A,FALSE,"CAJA3";"ING_CORR_SET96",#N/A,FALSE,"CAJA3";"SUNAT_AD_SET96",#N/A,FALSE,"ADUANAS"}</definedName>
    <definedName name="fsdffd" localSheetId="9" hidden="1">{"CAJA_SET96",#N/A,FALSE,"CAJA3";"ING_CORR_SET96",#N/A,FALSE,"CAJA3";"SUNAT_AD_SET96",#N/A,FALSE,"ADUANAS"}</definedName>
    <definedName name="fsdffd" hidden="1">{"CAJA_SET96",#N/A,FALSE,"CAJA3";"ING_CORR_SET96",#N/A,FALSE,"CAJA3";"SUNAT_AD_SET96",#N/A,FALSE,"ADUANAS"}</definedName>
    <definedName name="GEEDFF" localSheetId="25" hidden="1">{"CAJA_SET96",#N/A,FALSE,"CAJA3";"ING_CORR_SET96",#N/A,FALSE,"CAJA3";"SUNAT_AD_SET96",#N/A,FALSE,"ADUANAS"}</definedName>
    <definedName name="GEEDFF" localSheetId="26" hidden="1">{"CAJA_SET96",#N/A,FALSE,"CAJA3";"ING_CORR_SET96",#N/A,FALSE,"CAJA3";"SUNAT_AD_SET96",#N/A,FALSE,"ADUANAS"}</definedName>
    <definedName name="GEEDFF" localSheetId="29" hidden="1">{"CAJA_SET96",#N/A,FALSE,"CAJA3";"ING_CORR_SET96",#N/A,FALSE,"CAJA3";"SUNAT_AD_SET96",#N/A,FALSE,"ADUANAS"}</definedName>
    <definedName name="GEEDFF" localSheetId="5" hidden="1">{"CAJA_SET96",#N/A,FALSE,"CAJA3";"ING_CORR_SET96",#N/A,FALSE,"CAJA3";"SUNAT_AD_SET96",#N/A,FALSE,"ADUANAS"}</definedName>
    <definedName name="GEEDFF" localSheetId="7" hidden="1">{"CAJA_SET96",#N/A,FALSE,"CAJA3";"ING_CORR_SET96",#N/A,FALSE,"CAJA3";"SUNAT_AD_SET96",#N/A,FALSE,"ADUANAS"}</definedName>
    <definedName name="GEEDFF" localSheetId="9" hidden="1">{"CAJA_SET96",#N/A,FALSE,"CAJA3";"ING_CORR_SET96",#N/A,FALSE,"CAJA3";"SUNAT_AD_SET96",#N/A,FALSE,"ADUANAS"}</definedName>
    <definedName name="GEEDFF" hidden="1">{"CAJA_SET96",#N/A,FALSE,"CAJA3";"ING_CORR_SET96",#N/A,FALSE,"CAJA3";"SUNAT_AD_SET96",#N/A,FALSE,"ADUANAS"}</definedName>
    <definedName name="GJGJHVJHKVHJKLHJIHKJBIIIII" localSheetId="25" hidden="1">{"CAJA_SET96",#N/A,FALSE,"CAJA3";"ING_CORR_SET96",#N/A,FALSE,"CAJA3";"SUNAT_AD_SET96",#N/A,FALSE,"ADUANAS"}</definedName>
    <definedName name="GJGJHVJHKVHJKLHJIHKJBIIIII" localSheetId="26" hidden="1">{"CAJA_SET96",#N/A,FALSE,"CAJA3";"ING_CORR_SET96",#N/A,FALSE,"CAJA3";"SUNAT_AD_SET96",#N/A,FALSE,"ADUANAS"}</definedName>
    <definedName name="GJGJHVJHKVHJKLHJIHKJBIIIII" localSheetId="29" hidden="1">{"CAJA_SET96",#N/A,FALSE,"CAJA3";"ING_CORR_SET96",#N/A,FALSE,"CAJA3";"SUNAT_AD_SET96",#N/A,FALSE,"ADUANAS"}</definedName>
    <definedName name="GJGJHVJHKVHJKLHJIHKJBIIIII" localSheetId="5" hidden="1">{"CAJA_SET96",#N/A,FALSE,"CAJA3";"ING_CORR_SET96",#N/A,FALSE,"CAJA3";"SUNAT_AD_SET96",#N/A,FALSE,"ADUANAS"}</definedName>
    <definedName name="GJGJHVJHKVHJKLHJIHKJBIIIII" localSheetId="7" hidden="1">{"CAJA_SET96",#N/A,FALSE,"CAJA3";"ING_CORR_SET96",#N/A,FALSE,"CAJA3";"SUNAT_AD_SET96",#N/A,FALSE,"ADUANAS"}</definedName>
    <definedName name="GJGJHVJHKVHJKLHJIHKJBIIIII" localSheetId="9" hidden="1">{"CAJA_SET96",#N/A,FALSE,"CAJA3";"ING_CORR_SET96",#N/A,FALSE,"CAJA3";"SUNAT_AD_SET96",#N/A,FALSE,"ADUANAS"}</definedName>
    <definedName name="GJGJHVJHKVHJKLHJIHKJBIIIII" hidden="1">{"CAJA_SET96",#N/A,FALSE,"CAJA3";"ING_CORR_SET96",#N/A,FALSE,"CAJA3";"SUNAT_AD_SET96",#N/A,FALSE,"ADUANAS"}</definedName>
    <definedName name="GTRESW" localSheetId="25" hidden="1">{"SUNAT_AD_AGO96",#N/A,FALSE,"ADUANAS";"CAJA_AGO96",#N/A,FALSE,"CAJA3";"ING_CORR_AGO96",#N/A,FALSE,"CAJA3"}</definedName>
    <definedName name="GTRESW" localSheetId="26" hidden="1">{"SUNAT_AD_AGO96",#N/A,FALSE,"ADUANAS";"CAJA_AGO96",#N/A,FALSE,"CAJA3";"ING_CORR_AGO96",#N/A,FALSE,"CAJA3"}</definedName>
    <definedName name="GTRESW" localSheetId="29" hidden="1">{"SUNAT_AD_AGO96",#N/A,FALSE,"ADUANAS";"CAJA_AGO96",#N/A,FALSE,"CAJA3";"ING_CORR_AGO96",#N/A,FALSE,"CAJA3"}</definedName>
    <definedName name="GTRESW" localSheetId="5" hidden="1">{"SUNAT_AD_AGO96",#N/A,FALSE,"ADUANAS";"CAJA_AGO96",#N/A,FALSE,"CAJA3";"ING_CORR_AGO96",#N/A,FALSE,"CAJA3"}</definedName>
    <definedName name="GTRESW" localSheetId="7" hidden="1">{"SUNAT_AD_AGO96",#N/A,FALSE,"ADUANAS";"CAJA_AGO96",#N/A,FALSE,"CAJA3";"ING_CORR_AGO96",#N/A,FALSE,"CAJA3"}</definedName>
    <definedName name="GTRESW" localSheetId="9" hidden="1">{"SUNAT_AD_AGO96",#N/A,FALSE,"ADUANAS";"CAJA_AGO96",#N/A,FALSE,"CAJA3";"ING_CORR_AGO96",#N/A,FALSE,"CAJA3"}</definedName>
    <definedName name="GTRESW" hidden="1">{"SUNAT_AD_AGO96",#N/A,FALSE,"ADUANAS";"CAJA_AGO96",#N/A,FALSE,"CAJA3";"ING_CORR_AGO96",#N/A,FALSE,"CAJA3"}</definedName>
    <definedName name="gtrrrrrrr" localSheetId="25" hidden="1">{"CAJA_SET96",#N/A,FALSE,"CAJA3";"ING_CORR_SET96",#N/A,FALSE,"CAJA3";"SUNAT_AD_SET96",#N/A,FALSE,"ADUANAS"}</definedName>
    <definedName name="gtrrrrrrr" localSheetId="26" hidden="1">{"CAJA_SET96",#N/A,FALSE,"CAJA3";"ING_CORR_SET96",#N/A,FALSE,"CAJA3";"SUNAT_AD_SET96",#N/A,FALSE,"ADUANAS"}</definedName>
    <definedName name="gtrrrrrrr" localSheetId="29" hidden="1">{"CAJA_SET96",#N/A,FALSE,"CAJA3";"ING_CORR_SET96",#N/A,FALSE,"CAJA3";"SUNAT_AD_SET96",#N/A,FALSE,"ADUANAS"}</definedName>
    <definedName name="gtrrrrrrr" localSheetId="5" hidden="1">{"CAJA_SET96",#N/A,FALSE,"CAJA3";"ING_CORR_SET96",#N/A,FALSE,"CAJA3";"SUNAT_AD_SET96",#N/A,FALSE,"ADUANAS"}</definedName>
    <definedName name="gtrrrrrrr" localSheetId="7" hidden="1">{"CAJA_SET96",#N/A,FALSE,"CAJA3";"ING_CORR_SET96",#N/A,FALSE,"CAJA3";"SUNAT_AD_SET96",#N/A,FALSE,"ADUANAS"}</definedName>
    <definedName name="gtrrrrrrr" localSheetId="9" hidden="1">{"CAJA_SET96",#N/A,FALSE,"CAJA3";"ING_CORR_SET96",#N/A,FALSE,"CAJA3";"SUNAT_AD_SET96",#N/A,FALSE,"ADUANAS"}</definedName>
    <definedName name="gtrrrrrrr" hidden="1">{"CAJA_SET96",#N/A,FALSE,"CAJA3";"ING_CORR_SET96",#N/A,FALSE,"CAJA3";"SUNAT_AD_SET96",#N/A,FALSE,"ADUANAS"}</definedName>
    <definedName name="HHH" localSheetId="25" hidden="1">{"SUNAT_AD_AGO96",#N/A,FALSE,"ADUANAS";"CAJA_AGO96",#N/A,FALSE,"CAJA3";"ING_CORR_AGO96",#N/A,FALSE,"CAJA3"}</definedName>
    <definedName name="HHH" localSheetId="26" hidden="1">{"SUNAT_AD_AGO96",#N/A,FALSE,"ADUANAS";"CAJA_AGO96",#N/A,FALSE,"CAJA3";"ING_CORR_AGO96",#N/A,FALSE,"CAJA3"}</definedName>
    <definedName name="HHH" localSheetId="29" hidden="1">{"SUNAT_AD_AGO96",#N/A,FALSE,"ADUANAS";"CAJA_AGO96",#N/A,FALSE,"CAJA3";"ING_CORR_AGO96",#N/A,FALSE,"CAJA3"}</definedName>
    <definedName name="HHH" localSheetId="5" hidden="1">{"SUNAT_AD_AGO96",#N/A,FALSE,"ADUANAS";"CAJA_AGO96",#N/A,FALSE,"CAJA3";"ING_CORR_AGO96",#N/A,FALSE,"CAJA3"}</definedName>
    <definedName name="HHH" localSheetId="7" hidden="1">{"SUNAT_AD_AGO96",#N/A,FALSE,"ADUANAS";"CAJA_AGO96",#N/A,FALSE,"CAJA3";"ING_CORR_AGO96",#N/A,FALSE,"CAJA3"}</definedName>
    <definedName name="HHH" localSheetId="9" hidden="1">{"SUNAT_AD_AGO96",#N/A,FALSE,"ADUANAS";"CAJA_AGO96",#N/A,FALSE,"CAJA3";"ING_CORR_AGO96",#N/A,FALSE,"CAJA3"}</definedName>
    <definedName name="HHH" hidden="1">{"SUNAT_AD_AGO96",#N/A,FALSE,"ADUANAS";"CAJA_AGO96",#N/A,FALSE,"CAJA3";"ING_CORR_AGO96",#N/A,FALSE,"CAJA3"}</definedName>
    <definedName name="hjk" localSheetId="5" hidden="1">#REF!</definedName>
    <definedName name="hjk" localSheetId="7" hidden="1">#REF!</definedName>
    <definedName name="hjk" hidden="1">#REF!</definedName>
    <definedName name="HTML_CodePage" hidden="1">1252</definedName>
    <definedName name="HTML_Control" localSheetId="25" hidden="1">{"'CUODE'!$B$11:$O$98"}</definedName>
    <definedName name="HTML_Control" localSheetId="26" hidden="1">{"'CUODE'!$B$11:$O$98"}</definedName>
    <definedName name="HTML_Control" localSheetId="29" hidden="1">{"'CUODE'!$B$11:$O$98"}</definedName>
    <definedName name="HTML_Control" localSheetId="5" hidden="1">{"'CUODE'!$B$11:$O$98"}</definedName>
    <definedName name="HTML_Control" localSheetId="7" hidden="1">{"'CUODE'!$B$11:$O$98"}</definedName>
    <definedName name="HTML_Control" localSheetId="9" hidden="1">{"'CUODE'!$B$11:$O$98"}</definedName>
    <definedName name="HTML_Control" hidden="1">{"'CUODE'!$B$11:$O$98"}</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FALSE</definedName>
    <definedName name="HTML_OBDlg3" hidden="1">TRUE</definedName>
    <definedName name="HTML_OBDlg4" hidden="1">TRUE</definedName>
    <definedName name="HTML_OS" hidden="1">0</definedName>
    <definedName name="HTML_PathFile" hidden="1">"G:\PRODES\WWW\WEB1\ADUANAS\INFORMAE\mescuo.htm"</definedName>
    <definedName name="HTML_PathTemplate" hidden="1">"G:\PRODES\WWW\WEB1\MESCUO.HTM"</definedName>
    <definedName name="HTML_Title" hidden="1">""</definedName>
    <definedName name="HTML1_1" hidden="1">"[CUODE.XLS]CUODE!$B$8:$K$98"</definedName>
    <definedName name="HTML1_11" hidden="1">1</definedName>
    <definedName name="HTML1_12" hidden="1">"G:\WORKSE\LUCY\WEB1\FUENTE\Cuoset.htm"</definedName>
    <definedName name="HTML1_2" hidden="1">-4146</definedName>
    <definedName name="HTML1_3" hidden="1">"G:\WORKSE\LUCY\WEB1\cuoago.htm"</definedName>
    <definedName name="HTML2_1" hidden="1">"[CUODE.XLS]CUODE!$B$9:$K$100"</definedName>
    <definedName name="HTML2_11" hidden="1">1</definedName>
    <definedName name="HTML2_12" hidden="1">"G:\PRODES\WWW\WEB1\FUENTE\Cuoset.htm"</definedName>
    <definedName name="HTML2_2" hidden="1">-4146</definedName>
    <definedName name="HTML2_3" hidden="1">"G:\PRODES\WWW\WEB1\CUOAGO.HTM"</definedName>
    <definedName name="HTML3_1" hidden="1">"[CUODE.XLS]CUODE!$G$13:$I$99"</definedName>
    <definedName name="HTML3_11" hidden="1">1</definedName>
    <definedName name="HTML3_12" hidden="1">"G:\WORKSE\LUCY\WEB\MyHTML.htm"</definedName>
    <definedName name="HTML3_2" hidden="1">-4146</definedName>
    <definedName name="HTML3_3" hidden="1">"G:\WORKSE\LUCY\WEB1\CUOAGO.HTM"</definedName>
    <definedName name="HTML4_1" hidden="1">"[CUODE.XLS]CUODE!$B$10:$K$100"</definedName>
    <definedName name="HTML4_11" hidden="1">1</definedName>
    <definedName name="HTML4_12" hidden="1">"G:\PRODES\WWW\WEB1\FUENTE\Cuoset.htm"</definedName>
    <definedName name="HTML4_2" hidden="1">-4146</definedName>
    <definedName name="HTML4_3" hidden="1">"G:\PRODES\WWW\WEB1\CUOAGO.HTM"</definedName>
    <definedName name="HTML5_1" hidden="1">"[CUODE.XLS]CUODE!$B$10:$I$100"</definedName>
    <definedName name="HTML5_11" hidden="1">1</definedName>
    <definedName name="HTML5_12" hidden="1">"G:\PRODES\WWW\WEB1\FUENTE\Cuoset.htm"</definedName>
    <definedName name="HTML5_2" hidden="1">-4146</definedName>
    <definedName name="HTML5_3" hidden="1">"G:\PRODES\WWW\WEB1\CUOAGO.HTM"</definedName>
    <definedName name="HTML6_1" hidden="1">"[CUODE.XLS]CUODE!$B$10:$H$100"</definedName>
    <definedName name="HTML6_11" hidden="1">1</definedName>
    <definedName name="HTML6_12" hidden="1">"G:\PRODES\WWW\WEB1\FUENTE\JULIO\Cuoset.htm"</definedName>
    <definedName name="HTML6_2" hidden="1">-4146</definedName>
    <definedName name="HTML6_3" hidden="1">"G:\PRODES\WWW\WEB1\CUOAGO.HTM"</definedName>
    <definedName name="HTML7_1" hidden="1">"[MESCUO.XLS]CUODE!$B$11:$M$100"</definedName>
    <definedName name="HTML7_11" hidden="1">1</definedName>
    <definedName name="HTML7_12" hidden="1">"G:\PRODES\WWW\WEB1\FUENTE\JULIO\MESCUO.htm"</definedName>
    <definedName name="HTML7_2" hidden="1">-4146</definedName>
    <definedName name="HTML7_3" hidden="1">"G:\PRODES\WWW\WEB1\MESCUO.HTM"</definedName>
    <definedName name="HTML8_1" hidden="1">"[MESCUO.XLS]CUODE!$B$11:$K$99"</definedName>
    <definedName name="HTML8_11" hidden="1">1</definedName>
    <definedName name="HTML8_12" hidden="1">"G:\PRODES\WWW\WEB1\FUENTE\AGO\MESCUO.htm"</definedName>
    <definedName name="HTML8_2" hidden="1">-4146</definedName>
    <definedName name="HTML8_3" hidden="1">"G:\PRODES\WWW\WEB1\MESCUO.HTM"</definedName>
    <definedName name="HTML9_1" hidden="1">"[MESCUO.XLS]CUODE!$B$11:$J$99"</definedName>
    <definedName name="HTML9_11" hidden="1">1</definedName>
    <definedName name="HTML9_12" hidden="1">"G:\PRODES\WWW\WEB1\FUENTE\JULIO\Mescuo.htm"</definedName>
    <definedName name="HTML9_2" hidden="1">-4146</definedName>
    <definedName name="HTML9_3" hidden="1">"G:\PRODES\WWW\WEB1\MESCUO.HTM"</definedName>
    <definedName name="HTMLCount" hidden="1">9</definedName>
    <definedName name="htrfb" localSheetId="25" hidden="1">{"CAJA_SET96",#N/A,FALSE,"CAJA3";"ING_CORR_SET96",#N/A,FALSE,"CAJA3";"SUNAT_AD_SET96",#N/A,FALSE,"ADUANAS"}</definedName>
    <definedName name="htrfb" localSheetId="26" hidden="1">{"CAJA_SET96",#N/A,FALSE,"CAJA3";"ING_CORR_SET96",#N/A,FALSE,"CAJA3";"SUNAT_AD_SET96",#N/A,FALSE,"ADUANAS"}</definedName>
    <definedName name="htrfb" localSheetId="29" hidden="1">{"CAJA_SET96",#N/A,FALSE,"CAJA3";"ING_CORR_SET96",#N/A,FALSE,"CAJA3";"SUNAT_AD_SET96",#N/A,FALSE,"ADUANAS"}</definedName>
    <definedName name="htrfb" localSheetId="5" hidden="1">{"CAJA_SET96",#N/A,FALSE,"CAJA3";"ING_CORR_SET96",#N/A,FALSE,"CAJA3";"SUNAT_AD_SET96",#N/A,FALSE,"ADUANAS"}</definedName>
    <definedName name="htrfb" localSheetId="7" hidden="1">{"CAJA_SET96",#N/A,FALSE,"CAJA3";"ING_CORR_SET96",#N/A,FALSE,"CAJA3";"SUNAT_AD_SET96",#N/A,FALSE,"ADUANAS"}</definedName>
    <definedName name="htrfb" localSheetId="9" hidden="1">{"CAJA_SET96",#N/A,FALSE,"CAJA3";"ING_CORR_SET96",#N/A,FALSE,"CAJA3";"SUNAT_AD_SET96",#N/A,FALSE,"ADUANAS"}</definedName>
    <definedName name="htrfb" hidden="1">{"CAJA_SET96",#N/A,FALSE,"CAJA3";"ING_CORR_SET96",#N/A,FALSE,"CAJA3";"SUNAT_AD_SET96",#N/A,FALSE,"ADUANAS"}</definedName>
    <definedName name="hyui" localSheetId="25" hidden="1">{"SUNAT_AD_AGO96",#N/A,FALSE,"ADUANAS";"CAJA_AGO96",#N/A,FALSE,"CAJA3";"ING_CORR_AGO96",#N/A,FALSE,"CAJA3"}</definedName>
    <definedName name="hyui" localSheetId="26" hidden="1">{"SUNAT_AD_AGO96",#N/A,FALSE,"ADUANAS";"CAJA_AGO96",#N/A,FALSE,"CAJA3";"ING_CORR_AGO96",#N/A,FALSE,"CAJA3"}</definedName>
    <definedName name="hyui" localSheetId="29" hidden="1">{"SUNAT_AD_AGO96",#N/A,FALSE,"ADUANAS";"CAJA_AGO96",#N/A,FALSE,"CAJA3";"ING_CORR_AGO96",#N/A,FALSE,"CAJA3"}</definedName>
    <definedName name="hyui" localSheetId="5" hidden="1">{"SUNAT_AD_AGO96",#N/A,FALSE,"ADUANAS";"CAJA_AGO96",#N/A,FALSE,"CAJA3";"ING_CORR_AGO96",#N/A,FALSE,"CAJA3"}</definedName>
    <definedName name="hyui" localSheetId="7" hidden="1">{"SUNAT_AD_AGO96",#N/A,FALSE,"ADUANAS";"CAJA_AGO96",#N/A,FALSE,"CAJA3";"ING_CORR_AGO96",#N/A,FALSE,"CAJA3"}</definedName>
    <definedName name="hyui" localSheetId="9" hidden="1">{"SUNAT_AD_AGO96",#N/A,FALSE,"ADUANAS";"CAJA_AGO96",#N/A,FALSE,"CAJA3";"ING_CORR_AGO96",#N/A,FALSE,"CAJA3"}</definedName>
    <definedName name="hyui" hidden="1">{"SUNAT_AD_AGO96",#N/A,FALSE,"ADUANAS";"CAJA_AGO96",#N/A,FALSE,"CAJA3";"ING_CORR_AGO96",#N/A,FALSE,"CAJA3"}</definedName>
    <definedName name="jhgttfd" localSheetId="25" hidden="1">{"CAJA_SET96",#N/A,FALSE,"CAJA3";"ING_CORR_SET96",#N/A,FALSE,"CAJA3";"SUNAT_AD_SET96",#N/A,FALSE,"ADUANAS"}</definedName>
    <definedName name="jhgttfd" localSheetId="26" hidden="1">{"CAJA_SET96",#N/A,FALSE,"CAJA3";"ING_CORR_SET96",#N/A,FALSE,"CAJA3";"SUNAT_AD_SET96",#N/A,FALSE,"ADUANAS"}</definedName>
    <definedName name="jhgttfd" localSheetId="29" hidden="1">{"CAJA_SET96",#N/A,FALSE,"CAJA3";"ING_CORR_SET96",#N/A,FALSE,"CAJA3";"SUNAT_AD_SET96",#N/A,FALSE,"ADUANAS"}</definedName>
    <definedName name="jhgttfd" localSheetId="5" hidden="1">{"CAJA_SET96",#N/A,FALSE,"CAJA3";"ING_CORR_SET96",#N/A,FALSE,"CAJA3";"SUNAT_AD_SET96",#N/A,FALSE,"ADUANAS"}</definedName>
    <definedName name="jhgttfd" localSheetId="7" hidden="1">{"CAJA_SET96",#N/A,FALSE,"CAJA3";"ING_CORR_SET96",#N/A,FALSE,"CAJA3";"SUNAT_AD_SET96",#N/A,FALSE,"ADUANAS"}</definedName>
    <definedName name="jhgttfd" localSheetId="9" hidden="1">{"CAJA_SET96",#N/A,FALSE,"CAJA3";"ING_CORR_SET96",#N/A,FALSE,"CAJA3";"SUNAT_AD_SET96",#N/A,FALSE,"ADUANAS"}</definedName>
    <definedName name="jhgttfd" hidden="1">{"CAJA_SET96",#N/A,FALSE,"CAJA3";"ING_CORR_SET96",#N/A,FALSE,"CAJA3";"SUNAT_AD_SET96",#N/A,FALSE,"ADUANAS"}</definedName>
    <definedName name="jiuig" localSheetId="25" hidden="1">{"CAJA_SET96",#N/A,FALSE,"CAJA3";"ING_CORR_SET96",#N/A,FALSE,"CAJA3";"SUNAT_AD_SET96",#N/A,FALSE,"ADUANAS"}</definedName>
    <definedName name="jiuig" localSheetId="26" hidden="1">{"CAJA_SET96",#N/A,FALSE,"CAJA3";"ING_CORR_SET96",#N/A,FALSE,"CAJA3";"SUNAT_AD_SET96",#N/A,FALSE,"ADUANAS"}</definedName>
    <definedName name="jiuig" localSheetId="29" hidden="1">{"CAJA_SET96",#N/A,FALSE,"CAJA3";"ING_CORR_SET96",#N/A,FALSE,"CAJA3";"SUNAT_AD_SET96",#N/A,FALSE,"ADUANAS"}</definedName>
    <definedName name="jiuig" localSheetId="5" hidden="1">{"CAJA_SET96",#N/A,FALSE,"CAJA3";"ING_CORR_SET96",#N/A,FALSE,"CAJA3";"SUNAT_AD_SET96",#N/A,FALSE,"ADUANAS"}</definedName>
    <definedName name="jiuig" localSheetId="7" hidden="1">{"CAJA_SET96",#N/A,FALSE,"CAJA3";"ING_CORR_SET96",#N/A,FALSE,"CAJA3";"SUNAT_AD_SET96",#N/A,FALSE,"ADUANAS"}</definedName>
    <definedName name="jiuig" localSheetId="9" hidden="1">{"CAJA_SET96",#N/A,FALSE,"CAJA3";"ING_CORR_SET96",#N/A,FALSE,"CAJA3";"SUNAT_AD_SET96",#N/A,FALSE,"ADUANAS"}</definedName>
    <definedName name="jiuig" hidden="1">{"CAJA_SET96",#N/A,FALSE,"CAJA3";"ING_CORR_SET96",#N/A,FALSE,"CAJA3";"SUNAT_AD_SET96",#N/A,FALSE,"ADUANAS"}</definedName>
    <definedName name="jjjjjjjjjjjjjjjjjjjjjjjjjjjjjjjjjjjjjjjjjjjjjjjjjjjjjjjj" localSheetId="25" hidden="1">{"CAJA_SET96",#N/A,FALSE,"CAJA3";"ING_CORR_SET96",#N/A,FALSE,"CAJA3";"SUNAT_AD_SET96",#N/A,FALSE,"ADUANAS"}</definedName>
    <definedName name="jjjjjjjjjjjjjjjjjjjjjjjjjjjjjjjjjjjjjjjjjjjjjjjjjjjjjjjj" localSheetId="26" hidden="1">{"CAJA_SET96",#N/A,FALSE,"CAJA3";"ING_CORR_SET96",#N/A,FALSE,"CAJA3";"SUNAT_AD_SET96",#N/A,FALSE,"ADUANAS"}</definedName>
    <definedName name="jjjjjjjjjjjjjjjjjjjjjjjjjjjjjjjjjjjjjjjjjjjjjjjjjjjjjjjj" localSheetId="29" hidden="1">{"CAJA_SET96",#N/A,FALSE,"CAJA3";"ING_CORR_SET96",#N/A,FALSE,"CAJA3";"SUNAT_AD_SET96",#N/A,FALSE,"ADUANAS"}</definedName>
    <definedName name="jjjjjjjjjjjjjjjjjjjjjjjjjjjjjjjjjjjjjjjjjjjjjjjjjjjjjjjj" localSheetId="5" hidden="1">{"CAJA_SET96",#N/A,FALSE,"CAJA3";"ING_CORR_SET96",#N/A,FALSE,"CAJA3";"SUNAT_AD_SET96",#N/A,FALSE,"ADUANAS"}</definedName>
    <definedName name="jjjjjjjjjjjjjjjjjjjjjjjjjjjjjjjjjjjjjjjjjjjjjjjjjjjjjjjj" localSheetId="7" hidden="1">{"CAJA_SET96",#N/A,FALSE,"CAJA3";"ING_CORR_SET96",#N/A,FALSE,"CAJA3";"SUNAT_AD_SET96",#N/A,FALSE,"ADUANAS"}</definedName>
    <definedName name="jjjjjjjjjjjjjjjjjjjjjjjjjjjjjjjjjjjjjjjjjjjjjjjjjjjjjjjj" localSheetId="9" hidden="1">{"CAJA_SET96",#N/A,FALSE,"CAJA3";"ING_CORR_SET96",#N/A,FALSE,"CAJA3";"SUNAT_AD_SET96",#N/A,FALSE,"ADUANAS"}</definedName>
    <definedName name="jjjjjjjjjjjjjjjjjjjjjjjjjjjjjjjjjjjjjjjjjjjjjjjjjjjjjjjj" hidden="1">{"CAJA_SET96",#N/A,FALSE,"CAJA3";"ING_CORR_SET96",#N/A,FALSE,"CAJA3";"SUNAT_AD_SET96",#N/A,FALSE,"ADUANAS"}</definedName>
    <definedName name="juyfres" localSheetId="25" hidden="1">{"SUNAT_AD_AGO96",#N/A,FALSE,"ADUANAS";"CAJA_AGO96",#N/A,FALSE,"CAJA3";"ING_CORR_AGO96",#N/A,FALSE,"CAJA3"}</definedName>
    <definedName name="juyfres" localSheetId="26" hidden="1">{"SUNAT_AD_AGO96",#N/A,FALSE,"ADUANAS";"CAJA_AGO96",#N/A,FALSE,"CAJA3";"ING_CORR_AGO96",#N/A,FALSE,"CAJA3"}</definedName>
    <definedName name="juyfres" localSheetId="29" hidden="1">{"SUNAT_AD_AGO96",#N/A,FALSE,"ADUANAS";"CAJA_AGO96",#N/A,FALSE,"CAJA3";"ING_CORR_AGO96",#N/A,FALSE,"CAJA3"}</definedName>
    <definedName name="juyfres" localSheetId="5" hidden="1">{"SUNAT_AD_AGO96",#N/A,FALSE,"ADUANAS";"CAJA_AGO96",#N/A,FALSE,"CAJA3";"ING_CORR_AGO96",#N/A,FALSE,"CAJA3"}</definedName>
    <definedName name="juyfres" localSheetId="7" hidden="1">{"SUNAT_AD_AGO96",#N/A,FALSE,"ADUANAS";"CAJA_AGO96",#N/A,FALSE,"CAJA3";"ING_CORR_AGO96",#N/A,FALSE,"CAJA3"}</definedName>
    <definedName name="juyfres" localSheetId="9" hidden="1">{"SUNAT_AD_AGO96",#N/A,FALSE,"ADUANAS";"CAJA_AGO96",#N/A,FALSE,"CAJA3";"ING_CORR_AGO96",#N/A,FALSE,"CAJA3"}</definedName>
    <definedName name="juyfres" hidden="1">{"SUNAT_AD_AGO96",#N/A,FALSE,"ADUANAS";"CAJA_AGO96",#N/A,FALSE,"CAJA3";"ING_CORR_AGO96",#N/A,FALSE,"CAJA3"}</definedName>
    <definedName name="KSJSYYEHNFJDKD5822" localSheetId="25" hidden="1">{"SUNAT_AD_AGO96",#N/A,FALSE,"ADUANAS";"CAJA_AGO96",#N/A,FALSE,"CAJA3";"ING_CORR_AGO96",#N/A,FALSE,"CAJA3"}</definedName>
    <definedName name="KSJSYYEHNFJDKD5822" localSheetId="26" hidden="1">{"SUNAT_AD_AGO96",#N/A,FALSE,"ADUANAS";"CAJA_AGO96",#N/A,FALSE,"CAJA3";"ING_CORR_AGO96",#N/A,FALSE,"CAJA3"}</definedName>
    <definedName name="KSJSYYEHNFJDKD5822" localSheetId="29" hidden="1">{"SUNAT_AD_AGO96",#N/A,FALSE,"ADUANAS";"CAJA_AGO96",#N/A,FALSE,"CAJA3";"ING_CORR_AGO96",#N/A,FALSE,"CAJA3"}</definedName>
    <definedName name="KSJSYYEHNFJDKD5822" localSheetId="5" hidden="1">{"SUNAT_AD_AGO96",#N/A,FALSE,"ADUANAS";"CAJA_AGO96",#N/A,FALSE,"CAJA3";"ING_CORR_AGO96",#N/A,FALSE,"CAJA3"}</definedName>
    <definedName name="KSJSYYEHNFJDKD5822" localSheetId="7" hidden="1">{"SUNAT_AD_AGO96",#N/A,FALSE,"ADUANAS";"CAJA_AGO96",#N/A,FALSE,"CAJA3";"ING_CORR_AGO96",#N/A,FALSE,"CAJA3"}</definedName>
    <definedName name="KSJSYYEHNFJDKD5822" localSheetId="9" hidden="1">{"SUNAT_AD_AGO96",#N/A,FALSE,"ADUANAS";"CAJA_AGO96",#N/A,FALSE,"CAJA3";"ING_CORR_AGO96",#N/A,FALSE,"CAJA3"}</definedName>
    <definedName name="KSJSYYEHNFJDKD5822" hidden="1">{"SUNAT_AD_AGO96",#N/A,FALSE,"ADUANAS";"CAJA_AGO96",#N/A,FALSE,"CAJA3";"ING_CORR_AGO96",#N/A,FALSE,"CAJA3"}</definedName>
    <definedName name="look_cd3">'[2]lookup score'!$A$122:$B$128</definedName>
    <definedName name="look_epl1b">'[2]lookup score'!$A$5:$B$11</definedName>
    <definedName name="look_epl2a1">'[2]lookup score'!$A$14:$B$20</definedName>
    <definedName name="look_epl2a2">'[2]lookup score'!$A$23:$B$29</definedName>
    <definedName name="look_epl2a3">'[2]lookup score'!$A$32:$B$38</definedName>
    <definedName name="look_epl2b1">'[2]lookup score'!$A$41:$B$47</definedName>
    <definedName name="look_epl2b2">'[2]lookup score'!$A$50:$B$56</definedName>
    <definedName name="look_epl2b3">'[2]lookup score'!$A$59:$B$65</definedName>
    <definedName name="look_epl3b">'[2]lookup score'!$A$68:$B$74</definedName>
    <definedName name="look_epl3c">'[2]lookup score'!$A$77:$B$83</definedName>
    <definedName name="look_epl3e">'[2]lookup score'!$A$86:$B$92</definedName>
    <definedName name="look_ft2">'[2]lookup score'!$A$95:$B$101</definedName>
    <definedName name="look_ft3">'[2]lookup score'!$A$104:$B$110</definedName>
    <definedName name="look_twa3">'[2]lookup score'!$A$113:$B$119</definedName>
    <definedName name="m" localSheetId="25" hidden="1">{"CAJA_SET96",#N/A,FALSE,"CAJA3";"ING_CORR_SET96",#N/A,FALSE,"CAJA3";"SUNAT_AD_SET96",#N/A,FALSE,"ADUANAS"}</definedName>
    <definedName name="m" localSheetId="26" hidden="1">{"CAJA_SET96",#N/A,FALSE,"CAJA3";"ING_CORR_SET96",#N/A,FALSE,"CAJA3";"SUNAT_AD_SET96",#N/A,FALSE,"ADUANAS"}</definedName>
    <definedName name="m" localSheetId="29" hidden="1">{"CAJA_SET96",#N/A,FALSE,"CAJA3";"ING_CORR_SET96",#N/A,FALSE,"CAJA3";"SUNAT_AD_SET96",#N/A,FALSE,"ADUANAS"}</definedName>
    <definedName name="m" localSheetId="5" hidden="1">{"CAJA_SET96",#N/A,FALSE,"CAJA3";"ING_CORR_SET96",#N/A,FALSE,"CAJA3";"SUNAT_AD_SET96",#N/A,FALSE,"ADUANAS"}</definedName>
    <definedName name="m" localSheetId="7" hidden="1">{"CAJA_SET96",#N/A,FALSE,"CAJA3";"ING_CORR_SET96",#N/A,FALSE,"CAJA3";"SUNAT_AD_SET96",#N/A,FALSE,"ADUANAS"}</definedName>
    <definedName name="m" localSheetId="9" hidden="1">{"CAJA_SET96",#N/A,FALSE,"CAJA3";"ING_CORR_SET96",#N/A,FALSE,"CAJA3";"SUNAT_AD_SET96",#N/A,FALSE,"ADUANAS"}</definedName>
    <definedName name="m" hidden="1">{"CAJA_SET96",#N/A,FALSE,"CAJA3";"ING_CORR_SET96",#N/A,FALSE,"CAJA3";"SUNAT_AD_SET96",#N/A,FALSE,"ADUANAS"}</definedName>
    <definedName name="NADA" localSheetId="25" hidden="1">{"CAJA_SET96",#N/A,FALSE,"CAJA3";"ING_CORR_SET96",#N/A,FALSE,"CAJA3";"SUNAT_AD_SET96",#N/A,FALSE,"ADUANAS"}</definedName>
    <definedName name="NADA" localSheetId="26" hidden="1">{"CAJA_SET96",#N/A,FALSE,"CAJA3";"ING_CORR_SET96",#N/A,FALSE,"CAJA3";"SUNAT_AD_SET96",#N/A,FALSE,"ADUANAS"}</definedName>
    <definedName name="NADA" localSheetId="29" hidden="1">{"CAJA_SET96",#N/A,FALSE,"CAJA3";"ING_CORR_SET96",#N/A,FALSE,"CAJA3";"SUNAT_AD_SET96",#N/A,FALSE,"ADUANAS"}</definedName>
    <definedName name="NADA" localSheetId="5" hidden="1">{"CAJA_SET96",#N/A,FALSE,"CAJA3";"ING_CORR_SET96",#N/A,FALSE,"CAJA3";"SUNAT_AD_SET96",#N/A,FALSE,"ADUANAS"}</definedName>
    <definedName name="NADA" localSheetId="7" hidden="1">{"CAJA_SET96",#N/A,FALSE,"CAJA3";"ING_CORR_SET96",#N/A,FALSE,"CAJA3";"SUNAT_AD_SET96",#N/A,FALSE,"ADUANAS"}</definedName>
    <definedName name="NADA" localSheetId="9" hidden="1">{"CAJA_SET96",#N/A,FALSE,"CAJA3";"ING_CORR_SET96",#N/A,FALSE,"CAJA3";"SUNAT_AD_SET96",#N/A,FALSE,"ADUANAS"}</definedName>
    <definedName name="NADA" hidden="1">{"CAJA_SET96",#N/A,FALSE,"CAJA3";"ING_CORR_SET96",#N/A,FALSE,"CAJA3";"SUNAT_AD_SET96",#N/A,FALSE,"ADUANAS"}</definedName>
    <definedName name="pbi" localSheetId="25" hidden="1">{"CAJA_SET96",#N/A,FALSE,"CAJA3";"ING_CORR_SET96",#N/A,FALSE,"CAJA3";"SUNAT_AD_SET96",#N/A,FALSE,"ADUANAS"}</definedName>
    <definedName name="pbi" localSheetId="26" hidden="1">{"CAJA_SET96",#N/A,FALSE,"CAJA3";"ING_CORR_SET96",#N/A,FALSE,"CAJA3";"SUNAT_AD_SET96",#N/A,FALSE,"ADUANAS"}</definedName>
    <definedName name="pbi" localSheetId="29" hidden="1">{"CAJA_SET96",#N/A,FALSE,"CAJA3";"ING_CORR_SET96",#N/A,FALSE,"CAJA3";"SUNAT_AD_SET96",#N/A,FALSE,"ADUANAS"}</definedName>
    <definedName name="pbi" localSheetId="5" hidden="1">{"CAJA_SET96",#N/A,FALSE,"CAJA3";"ING_CORR_SET96",#N/A,FALSE,"CAJA3";"SUNAT_AD_SET96",#N/A,FALSE,"ADUANAS"}</definedName>
    <definedName name="pbi" localSheetId="7" hidden="1">{"CAJA_SET96",#N/A,FALSE,"CAJA3";"ING_CORR_SET96",#N/A,FALSE,"CAJA3";"SUNAT_AD_SET96",#N/A,FALSE,"ADUANAS"}</definedName>
    <definedName name="pbi" localSheetId="9" hidden="1">{"CAJA_SET96",#N/A,FALSE,"CAJA3";"ING_CORR_SET96",#N/A,FALSE,"CAJA3";"SUNAT_AD_SET96",#N/A,FALSE,"ADUANAS"}</definedName>
    <definedName name="pbi" hidden="1">{"CAJA_SET96",#N/A,FALSE,"CAJA3";"ING_CORR_SET96",#N/A,FALSE,"CAJA3";"SUNAT_AD_SET96",#N/A,FALSE,"ADUANAS"}</definedName>
    <definedName name="POIU" localSheetId="25" hidden="1">{"CAJA_SET96",#N/A,FALSE,"CAJA3";"ING_CORR_SET96",#N/A,FALSE,"CAJA3";"SUNAT_AD_SET96",#N/A,FALSE,"ADUANAS"}</definedName>
    <definedName name="POIU" localSheetId="26" hidden="1">{"CAJA_SET96",#N/A,FALSE,"CAJA3";"ING_CORR_SET96",#N/A,FALSE,"CAJA3";"SUNAT_AD_SET96",#N/A,FALSE,"ADUANAS"}</definedName>
    <definedName name="POIU" localSheetId="29" hidden="1">{"CAJA_SET96",#N/A,FALSE,"CAJA3";"ING_CORR_SET96",#N/A,FALSE,"CAJA3";"SUNAT_AD_SET96",#N/A,FALSE,"ADUANAS"}</definedName>
    <definedName name="POIU" localSheetId="5" hidden="1">{"CAJA_SET96",#N/A,FALSE,"CAJA3";"ING_CORR_SET96",#N/A,FALSE,"CAJA3";"SUNAT_AD_SET96",#N/A,FALSE,"ADUANAS"}</definedName>
    <definedName name="POIU" localSheetId="7" hidden="1">{"CAJA_SET96",#N/A,FALSE,"CAJA3";"ING_CORR_SET96",#N/A,FALSE,"CAJA3";"SUNAT_AD_SET96",#N/A,FALSE,"ADUANAS"}</definedName>
    <definedName name="POIU" localSheetId="9" hidden="1">{"CAJA_SET96",#N/A,FALSE,"CAJA3";"ING_CORR_SET96",#N/A,FALSE,"CAJA3";"SUNAT_AD_SET96",#N/A,FALSE,"ADUANAS"}</definedName>
    <definedName name="POIU" hidden="1">{"CAJA_SET96",#N/A,FALSE,"CAJA3";"ING_CORR_SET96",#N/A,FALSE,"CAJA3";"SUNAT_AD_SET96",#N/A,FALSE,"ADUANAS"}</definedName>
    <definedName name="q" localSheetId="25" hidden="1">{"CAJA_SET96",#N/A,FALSE,"CAJA3";"ING_CORR_SET96",#N/A,FALSE,"CAJA3";"SUNAT_AD_SET96",#N/A,FALSE,"ADUANAS"}</definedName>
    <definedName name="q" localSheetId="26" hidden="1">{"CAJA_SET96",#N/A,FALSE,"CAJA3";"ING_CORR_SET96",#N/A,FALSE,"CAJA3";"SUNAT_AD_SET96",#N/A,FALSE,"ADUANAS"}</definedName>
    <definedName name="q" localSheetId="29" hidden="1">{"CAJA_SET96",#N/A,FALSE,"CAJA3";"ING_CORR_SET96",#N/A,FALSE,"CAJA3";"SUNAT_AD_SET96",#N/A,FALSE,"ADUANAS"}</definedName>
    <definedName name="q" localSheetId="5" hidden="1">{"CAJA_SET96",#N/A,FALSE,"CAJA3";"ING_CORR_SET96",#N/A,FALSE,"CAJA3";"SUNAT_AD_SET96",#N/A,FALSE,"ADUANAS"}</definedName>
    <definedName name="q" localSheetId="7" hidden="1">{"CAJA_SET96",#N/A,FALSE,"CAJA3";"ING_CORR_SET96",#N/A,FALSE,"CAJA3";"SUNAT_AD_SET96",#N/A,FALSE,"ADUANAS"}</definedName>
    <definedName name="q" localSheetId="9" hidden="1">{"CAJA_SET96",#N/A,FALSE,"CAJA3";"ING_CORR_SET96",#N/A,FALSE,"CAJA3";"SUNAT_AD_SET96",#N/A,FALSE,"ADUANAS"}</definedName>
    <definedName name="q" hidden="1">{"CAJA_SET96",#N/A,FALSE,"CAJA3";"ING_CORR_SET96",#N/A,FALSE,"CAJA3";"SUNAT_AD_SET96",#N/A,FALSE,"ADUANAS"}</definedName>
    <definedName name="qwq" localSheetId="25" hidden="1">{"CAJA_SET96",#N/A,FALSE,"CAJA3";"ING_CORR_SET96",#N/A,FALSE,"CAJA3";"SUNAT_AD_SET96",#N/A,FALSE,"ADUANAS"}</definedName>
    <definedName name="qwq" localSheetId="26" hidden="1">{"CAJA_SET96",#N/A,FALSE,"CAJA3";"ING_CORR_SET96",#N/A,FALSE,"CAJA3";"SUNAT_AD_SET96",#N/A,FALSE,"ADUANAS"}</definedName>
    <definedName name="qwq" localSheetId="29" hidden="1">{"CAJA_SET96",#N/A,FALSE,"CAJA3";"ING_CORR_SET96",#N/A,FALSE,"CAJA3";"SUNAT_AD_SET96",#N/A,FALSE,"ADUANAS"}</definedName>
    <definedName name="qwq" localSheetId="5" hidden="1">{"CAJA_SET96",#N/A,FALSE,"CAJA3";"ING_CORR_SET96",#N/A,FALSE,"CAJA3";"SUNAT_AD_SET96",#N/A,FALSE,"ADUANAS"}</definedName>
    <definedName name="qwq" localSheetId="7" hidden="1">{"CAJA_SET96",#N/A,FALSE,"CAJA3";"ING_CORR_SET96",#N/A,FALSE,"CAJA3";"SUNAT_AD_SET96",#N/A,FALSE,"ADUANAS"}</definedName>
    <definedName name="qwq" localSheetId="9" hidden="1">{"CAJA_SET96",#N/A,FALSE,"CAJA3";"ING_CORR_SET96",#N/A,FALSE,"CAJA3";"SUNAT_AD_SET96",#N/A,FALSE,"ADUANAS"}</definedName>
    <definedName name="qwq" hidden="1">{"CAJA_SET96",#N/A,FALSE,"CAJA3";"ING_CORR_SET96",#N/A,FALSE,"CAJA3";"SUNAT_AD_SET96",#N/A,FALSE,"ADUANAS"}</definedName>
    <definedName name="safdxhftjyjhg" localSheetId="25" hidden="1">{"CAJA_SET96",#N/A,FALSE,"CAJA3";"ING_CORR_SET96",#N/A,FALSE,"CAJA3";"SUNAT_AD_SET96",#N/A,FALSE,"ADUANAS"}</definedName>
    <definedName name="safdxhftjyjhg" localSheetId="26" hidden="1">{"CAJA_SET96",#N/A,FALSE,"CAJA3";"ING_CORR_SET96",#N/A,FALSE,"CAJA3";"SUNAT_AD_SET96",#N/A,FALSE,"ADUANAS"}</definedName>
    <definedName name="safdxhftjyjhg" localSheetId="29" hidden="1">{"CAJA_SET96",#N/A,FALSE,"CAJA3";"ING_CORR_SET96",#N/A,FALSE,"CAJA3";"SUNAT_AD_SET96",#N/A,FALSE,"ADUANAS"}</definedName>
    <definedName name="safdxhftjyjhg" localSheetId="5" hidden="1">{"CAJA_SET96",#N/A,FALSE,"CAJA3";"ING_CORR_SET96",#N/A,FALSE,"CAJA3";"SUNAT_AD_SET96",#N/A,FALSE,"ADUANAS"}</definedName>
    <definedName name="safdxhftjyjhg" localSheetId="7" hidden="1">{"CAJA_SET96",#N/A,FALSE,"CAJA3";"ING_CORR_SET96",#N/A,FALSE,"CAJA3";"SUNAT_AD_SET96",#N/A,FALSE,"ADUANAS"}</definedName>
    <definedName name="safdxhftjyjhg" localSheetId="9" hidden="1">{"CAJA_SET96",#N/A,FALSE,"CAJA3";"ING_CORR_SET96",#N/A,FALSE,"CAJA3";"SUNAT_AD_SET96",#N/A,FALSE,"ADUANAS"}</definedName>
    <definedName name="safdxhftjyjhg" hidden="1">{"CAJA_SET96",#N/A,FALSE,"CAJA3";"ING_CORR_SET96",#N/A,FALSE,"CAJA3";"SUNAT_AD_SET96",#N/A,FALSE,"ADUANAS"}</definedName>
    <definedName name="SAGDGZRE" localSheetId="25" hidden="1">{"CAJA_SET96",#N/A,FALSE,"CAJA3";"ING_CORR_SET96",#N/A,FALSE,"CAJA3";"SUNAT_AD_SET96",#N/A,FALSE,"ADUANAS"}</definedName>
    <definedName name="SAGDGZRE" localSheetId="26" hidden="1">{"CAJA_SET96",#N/A,FALSE,"CAJA3";"ING_CORR_SET96",#N/A,FALSE,"CAJA3";"SUNAT_AD_SET96",#N/A,FALSE,"ADUANAS"}</definedName>
    <definedName name="SAGDGZRE" localSheetId="29" hidden="1">{"CAJA_SET96",#N/A,FALSE,"CAJA3";"ING_CORR_SET96",#N/A,FALSE,"CAJA3";"SUNAT_AD_SET96",#N/A,FALSE,"ADUANAS"}</definedName>
    <definedName name="SAGDGZRE" localSheetId="5" hidden="1">{"CAJA_SET96",#N/A,FALSE,"CAJA3";"ING_CORR_SET96",#N/A,FALSE,"CAJA3";"SUNAT_AD_SET96",#N/A,FALSE,"ADUANAS"}</definedName>
    <definedName name="SAGDGZRE" localSheetId="7" hidden="1">{"CAJA_SET96",#N/A,FALSE,"CAJA3";"ING_CORR_SET96",#N/A,FALSE,"CAJA3";"SUNAT_AD_SET96",#N/A,FALSE,"ADUANAS"}</definedName>
    <definedName name="SAGDGZRE" localSheetId="9" hidden="1">{"CAJA_SET96",#N/A,FALSE,"CAJA3";"ING_CORR_SET96",#N/A,FALSE,"CAJA3";"SUNAT_AD_SET96",#N/A,FALSE,"ADUANAS"}</definedName>
    <definedName name="SAGDGZRE" hidden="1">{"CAJA_SET96",#N/A,FALSE,"CAJA3";"ING_CORR_SET96",#N/A,FALSE,"CAJA3";"SUNAT_AD_SET96",#N/A,FALSE,"ADUANAS"}</definedName>
    <definedName name="sajfhsidjgdgzsoñerkohtfg" localSheetId="25" hidden="1">{"CAJA_SET96",#N/A,FALSE,"CAJA3";"ING_CORR_SET96",#N/A,FALSE,"CAJA3";"SUNAT_AD_SET96",#N/A,FALSE,"ADUANAS"}</definedName>
    <definedName name="sajfhsidjgdgzsoñerkohtfg" localSheetId="26" hidden="1">{"CAJA_SET96",#N/A,FALSE,"CAJA3";"ING_CORR_SET96",#N/A,FALSE,"CAJA3";"SUNAT_AD_SET96",#N/A,FALSE,"ADUANAS"}</definedName>
    <definedName name="sajfhsidjgdgzsoñerkohtfg" localSheetId="29" hidden="1">{"CAJA_SET96",#N/A,FALSE,"CAJA3";"ING_CORR_SET96",#N/A,FALSE,"CAJA3";"SUNAT_AD_SET96",#N/A,FALSE,"ADUANAS"}</definedName>
    <definedName name="sajfhsidjgdgzsoñerkohtfg" localSheetId="5" hidden="1">{"CAJA_SET96",#N/A,FALSE,"CAJA3";"ING_CORR_SET96",#N/A,FALSE,"CAJA3";"SUNAT_AD_SET96",#N/A,FALSE,"ADUANAS"}</definedName>
    <definedName name="sajfhsidjgdgzsoñerkohtfg" localSheetId="7" hidden="1">{"CAJA_SET96",#N/A,FALSE,"CAJA3";"ING_CORR_SET96",#N/A,FALSE,"CAJA3";"SUNAT_AD_SET96",#N/A,FALSE,"ADUANAS"}</definedName>
    <definedName name="sajfhsidjgdgzsoñerkohtfg" localSheetId="9" hidden="1">{"CAJA_SET96",#N/A,FALSE,"CAJA3";"ING_CORR_SET96",#N/A,FALSE,"CAJA3";"SUNAT_AD_SET96",#N/A,FALSE,"ADUANAS"}</definedName>
    <definedName name="sajfhsidjgdgzsoñerkohtfg" hidden="1">{"CAJA_SET96",#N/A,FALSE,"CAJA3";"ING_CORR_SET96",#N/A,FALSE,"CAJA3";"SUNAT_AD_SET96",#N/A,FALSE,"ADUANAS"}</definedName>
    <definedName name="SFRWIOEONDTXRSWWA" localSheetId="25" hidden="1">{"CAJA_SET96",#N/A,FALSE,"CAJA3";"ING_CORR_SET96",#N/A,FALSE,"CAJA3";"SUNAT_AD_SET96",#N/A,FALSE,"ADUANAS"}</definedName>
    <definedName name="SFRWIOEONDTXRSWWA" localSheetId="26" hidden="1">{"CAJA_SET96",#N/A,FALSE,"CAJA3";"ING_CORR_SET96",#N/A,FALSE,"CAJA3";"SUNAT_AD_SET96",#N/A,FALSE,"ADUANAS"}</definedName>
    <definedName name="SFRWIOEONDTXRSWWA" localSheetId="29" hidden="1">{"CAJA_SET96",#N/A,FALSE,"CAJA3";"ING_CORR_SET96",#N/A,FALSE,"CAJA3";"SUNAT_AD_SET96",#N/A,FALSE,"ADUANAS"}</definedName>
    <definedName name="SFRWIOEONDTXRSWWA" localSheetId="5" hidden="1">{"CAJA_SET96",#N/A,FALSE,"CAJA3";"ING_CORR_SET96",#N/A,FALSE,"CAJA3";"SUNAT_AD_SET96",#N/A,FALSE,"ADUANAS"}</definedName>
    <definedName name="SFRWIOEONDTXRSWWA" localSheetId="7" hidden="1">{"CAJA_SET96",#N/A,FALSE,"CAJA3";"ING_CORR_SET96",#N/A,FALSE,"CAJA3";"SUNAT_AD_SET96",#N/A,FALSE,"ADUANAS"}</definedName>
    <definedName name="SFRWIOEONDTXRSWWA" localSheetId="9" hidden="1">{"CAJA_SET96",#N/A,FALSE,"CAJA3";"ING_CORR_SET96",#N/A,FALSE,"CAJA3";"SUNAT_AD_SET96",#N/A,FALSE,"ADUANAS"}</definedName>
    <definedName name="SFRWIOEONDTXRSWWA" hidden="1">{"CAJA_SET96",#N/A,FALSE,"CAJA3";"ING_CORR_SET96",#N/A,FALSE,"CAJA3";"SUNAT_AD_SET96",#N/A,FALSE,"ADUANAS"}</definedName>
    <definedName name="sgffhg" localSheetId="25" hidden="1">{"CAJA_SET96",#N/A,FALSE,"CAJA3";"ING_CORR_SET96",#N/A,FALSE,"CAJA3";"SUNAT_AD_SET96",#N/A,FALSE,"ADUANAS"}</definedName>
    <definedName name="sgffhg" localSheetId="26" hidden="1">{"CAJA_SET96",#N/A,FALSE,"CAJA3";"ING_CORR_SET96",#N/A,FALSE,"CAJA3";"SUNAT_AD_SET96",#N/A,FALSE,"ADUANAS"}</definedName>
    <definedName name="sgffhg" localSheetId="29" hidden="1">{"CAJA_SET96",#N/A,FALSE,"CAJA3";"ING_CORR_SET96",#N/A,FALSE,"CAJA3";"SUNAT_AD_SET96",#N/A,FALSE,"ADUANAS"}</definedName>
    <definedName name="sgffhg" localSheetId="5" hidden="1">{"CAJA_SET96",#N/A,FALSE,"CAJA3";"ING_CORR_SET96",#N/A,FALSE,"CAJA3";"SUNAT_AD_SET96",#N/A,FALSE,"ADUANAS"}</definedName>
    <definedName name="sgffhg" localSheetId="7" hidden="1">{"CAJA_SET96",#N/A,FALSE,"CAJA3";"ING_CORR_SET96",#N/A,FALSE,"CAJA3";"SUNAT_AD_SET96",#N/A,FALSE,"ADUANAS"}</definedName>
    <definedName name="sgffhg" localSheetId="9" hidden="1">{"CAJA_SET96",#N/A,FALSE,"CAJA3";"ING_CORR_SET96",#N/A,FALSE,"CAJA3";"SUNAT_AD_SET96",#N/A,FALSE,"ADUANAS"}</definedName>
    <definedName name="sgffhg" hidden="1">{"CAJA_SET96",#N/A,FALSE,"CAJA3";"ING_CORR_SET96",#N/A,FALSE,"CAJA3";"SUNAT_AD_SET96",#N/A,FALSE,"ADUANAS"}</definedName>
    <definedName name="ssdd" localSheetId="25" hidden="1">{"CAJA_SET96",#N/A,FALSE,"CAJA3";"ING_CORR_SET96",#N/A,FALSE,"CAJA3";"SUNAT_AD_SET96",#N/A,FALSE,"ADUANAS"}</definedName>
    <definedName name="ssdd" localSheetId="26" hidden="1">{"CAJA_SET96",#N/A,FALSE,"CAJA3";"ING_CORR_SET96",#N/A,FALSE,"CAJA3";"SUNAT_AD_SET96",#N/A,FALSE,"ADUANAS"}</definedName>
    <definedName name="ssdd" localSheetId="29" hidden="1">{"CAJA_SET96",#N/A,FALSE,"CAJA3";"ING_CORR_SET96",#N/A,FALSE,"CAJA3";"SUNAT_AD_SET96",#N/A,FALSE,"ADUANAS"}</definedName>
    <definedName name="ssdd" localSheetId="5" hidden="1">{"CAJA_SET96",#N/A,FALSE,"CAJA3";"ING_CORR_SET96",#N/A,FALSE,"CAJA3";"SUNAT_AD_SET96",#N/A,FALSE,"ADUANAS"}</definedName>
    <definedName name="ssdd" localSheetId="7" hidden="1">{"CAJA_SET96",#N/A,FALSE,"CAJA3";"ING_CORR_SET96",#N/A,FALSE,"CAJA3";"SUNAT_AD_SET96",#N/A,FALSE,"ADUANAS"}</definedName>
    <definedName name="ssdd" localSheetId="9" hidden="1">{"CAJA_SET96",#N/A,FALSE,"CAJA3";"ING_CORR_SET96",#N/A,FALSE,"CAJA3";"SUNAT_AD_SET96",#N/A,FALSE,"ADUANAS"}</definedName>
    <definedName name="ssdd" hidden="1">{"CAJA_SET96",#N/A,FALSE,"CAJA3";"ING_CORR_SET96",#N/A,FALSE,"CAJA3";"SUNAT_AD_SET96",#N/A,FALSE,"ADUANAS"}</definedName>
    <definedName name="swqghykii" localSheetId="25" hidden="1">{"SUNAT_AD_AGO96",#N/A,FALSE,"ADUANAS";"CAJA_AGO96",#N/A,FALSE,"CAJA3";"ING_CORR_AGO96",#N/A,FALSE,"CAJA3"}</definedName>
    <definedName name="swqghykii" localSheetId="26" hidden="1">{"SUNAT_AD_AGO96",#N/A,FALSE,"ADUANAS";"CAJA_AGO96",#N/A,FALSE,"CAJA3";"ING_CORR_AGO96",#N/A,FALSE,"CAJA3"}</definedName>
    <definedName name="swqghykii" localSheetId="29" hidden="1">{"SUNAT_AD_AGO96",#N/A,FALSE,"ADUANAS";"CAJA_AGO96",#N/A,FALSE,"CAJA3";"ING_CORR_AGO96",#N/A,FALSE,"CAJA3"}</definedName>
    <definedName name="swqghykii" localSheetId="5" hidden="1">{"SUNAT_AD_AGO96",#N/A,FALSE,"ADUANAS";"CAJA_AGO96",#N/A,FALSE,"CAJA3";"ING_CORR_AGO96",#N/A,FALSE,"CAJA3"}</definedName>
    <definedName name="swqghykii" localSheetId="7" hidden="1">{"SUNAT_AD_AGO96",#N/A,FALSE,"ADUANAS";"CAJA_AGO96",#N/A,FALSE,"CAJA3";"ING_CORR_AGO96",#N/A,FALSE,"CAJA3"}</definedName>
    <definedName name="swqghykii" localSheetId="9" hidden="1">{"SUNAT_AD_AGO96",#N/A,FALSE,"ADUANAS";"CAJA_AGO96",#N/A,FALSE,"CAJA3";"ING_CORR_AGO96",#N/A,FALSE,"CAJA3"}</definedName>
    <definedName name="swqghykii" hidden="1">{"SUNAT_AD_AGO96",#N/A,FALSE,"ADUANAS";"CAJA_AGO96",#N/A,FALSE,"CAJA3";"ING_CORR_AGO96",#N/A,FALSE,"CAJA3"}</definedName>
    <definedName name="szdfghutrff" localSheetId="25" hidden="1">{"CAJA_SET96",#N/A,FALSE,"CAJA3";"ING_CORR_SET96",#N/A,FALSE,"CAJA3";"SUNAT_AD_SET96",#N/A,FALSE,"ADUANAS"}</definedName>
    <definedName name="szdfghutrff" localSheetId="26" hidden="1">{"CAJA_SET96",#N/A,FALSE,"CAJA3";"ING_CORR_SET96",#N/A,FALSE,"CAJA3";"SUNAT_AD_SET96",#N/A,FALSE,"ADUANAS"}</definedName>
    <definedName name="szdfghutrff" localSheetId="29" hidden="1">{"CAJA_SET96",#N/A,FALSE,"CAJA3";"ING_CORR_SET96",#N/A,FALSE,"CAJA3";"SUNAT_AD_SET96",#N/A,FALSE,"ADUANAS"}</definedName>
    <definedName name="szdfghutrff" localSheetId="5" hidden="1">{"CAJA_SET96",#N/A,FALSE,"CAJA3";"ING_CORR_SET96",#N/A,FALSE,"CAJA3";"SUNAT_AD_SET96",#N/A,FALSE,"ADUANAS"}</definedName>
    <definedName name="szdfghutrff" localSheetId="7" hidden="1">{"CAJA_SET96",#N/A,FALSE,"CAJA3";"ING_CORR_SET96",#N/A,FALSE,"CAJA3";"SUNAT_AD_SET96",#N/A,FALSE,"ADUANAS"}</definedName>
    <definedName name="szdfghutrff" localSheetId="9" hidden="1">{"CAJA_SET96",#N/A,FALSE,"CAJA3";"ING_CORR_SET96",#N/A,FALSE,"CAJA3";"SUNAT_AD_SET96",#N/A,FALSE,"ADUANAS"}</definedName>
    <definedName name="szdfghutrff" hidden="1">{"CAJA_SET96",#N/A,FALSE,"CAJA3";"ING_CORR_SET96",#N/A,FALSE,"CAJA3";"SUNAT_AD_SET96",#N/A,FALSE,"ADUANAS"}</definedName>
    <definedName name="TTT" localSheetId="25" hidden="1">{"CAJA_SET96",#N/A,FALSE,"CAJA3";"ING_CORR_SET96",#N/A,FALSE,"CAJA3";"SUNAT_AD_SET96",#N/A,FALSE,"ADUANAS"}</definedName>
    <definedName name="TTT" localSheetId="26" hidden="1">{"CAJA_SET96",#N/A,FALSE,"CAJA3";"ING_CORR_SET96",#N/A,FALSE,"CAJA3";"SUNAT_AD_SET96",#N/A,FALSE,"ADUANAS"}</definedName>
    <definedName name="TTT" localSheetId="29" hidden="1">{"CAJA_SET96",#N/A,FALSE,"CAJA3";"ING_CORR_SET96",#N/A,FALSE,"CAJA3";"SUNAT_AD_SET96",#N/A,FALSE,"ADUANAS"}</definedName>
    <definedName name="TTT" localSheetId="5" hidden="1">{"CAJA_SET96",#N/A,FALSE,"CAJA3";"ING_CORR_SET96",#N/A,FALSE,"CAJA3";"SUNAT_AD_SET96",#N/A,FALSE,"ADUANAS"}</definedName>
    <definedName name="TTT" localSheetId="7" hidden="1">{"CAJA_SET96",#N/A,FALSE,"CAJA3";"ING_CORR_SET96",#N/A,FALSE,"CAJA3";"SUNAT_AD_SET96",#N/A,FALSE,"ADUANAS"}</definedName>
    <definedName name="TTT" localSheetId="9" hidden="1">{"CAJA_SET96",#N/A,FALSE,"CAJA3";"ING_CORR_SET96",#N/A,FALSE,"CAJA3";"SUNAT_AD_SET96",#N/A,FALSE,"ADUANAS"}</definedName>
    <definedName name="TTT" hidden="1">{"CAJA_SET96",#N/A,FALSE,"CAJA3";"ING_CORR_SET96",#N/A,FALSE,"CAJA3";"SUNAT_AD_SET96",#N/A,FALSE,"ADUANAS"}</definedName>
    <definedName name="vddtytjji" localSheetId="25" hidden="1">{"CAJA_SET96",#N/A,FALSE,"CAJA3";"ING_CORR_SET96",#N/A,FALSE,"CAJA3";"SUNAT_AD_SET96",#N/A,FALSE,"ADUANAS"}</definedName>
    <definedName name="vddtytjji" localSheetId="26" hidden="1">{"CAJA_SET96",#N/A,FALSE,"CAJA3";"ING_CORR_SET96",#N/A,FALSE,"CAJA3";"SUNAT_AD_SET96",#N/A,FALSE,"ADUANAS"}</definedName>
    <definedName name="vddtytjji" localSheetId="29" hidden="1">{"CAJA_SET96",#N/A,FALSE,"CAJA3";"ING_CORR_SET96",#N/A,FALSE,"CAJA3";"SUNAT_AD_SET96",#N/A,FALSE,"ADUANAS"}</definedName>
    <definedName name="vddtytjji" localSheetId="5" hidden="1">{"CAJA_SET96",#N/A,FALSE,"CAJA3";"ING_CORR_SET96",#N/A,FALSE,"CAJA3";"SUNAT_AD_SET96",#N/A,FALSE,"ADUANAS"}</definedName>
    <definedName name="vddtytjji" localSheetId="7" hidden="1">{"CAJA_SET96",#N/A,FALSE,"CAJA3";"ING_CORR_SET96",#N/A,FALSE,"CAJA3";"SUNAT_AD_SET96",#N/A,FALSE,"ADUANAS"}</definedName>
    <definedName name="vddtytjji" localSheetId="9" hidden="1">{"CAJA_SET96",#N/A,FALSE,"CAJA3";"ING_CORR_SET96",#N/A,FALSE,"CAJA3";"SUNAT_AD_SET96",#N/A,FALSE,"ADUANAS"}</definedName>
    <definedName name="vddtytjji" hidden="1">{"CAJA_SET96",#N/A,FALSE,"CAJA3";"ING_CORR_SET96",#N/A,FALSE,"CAJA3";"SUNAT_AD_SET96",#N/A,FALSE,"ADUANAS"}</definedName>
    <definedName name="wrn.Briefing._.Tables." localSheetId="25" hidden="1">{#N/A,#N/A,TRUE,"Tab_1 Economic Ind.";#N/A,#N/A,TRUE,"Tab_2  Public Sector Op.";#N/A,#N/A,TRUE,"Tab_3";#N/A,#N/A,TRUE,"Tab_4 Monetary";#N/A,#N/A,TRUE,"Tab_5 Medium-Term Outlook";#N/A,#N/A,TRUE,"Tab_6";#N/A,#N/A,TRUE,"Tab_7 Indicators of Ext. Vul."}</definedName>
    <definedName name="wrn.Briefing._.Tables." localSheetId="26" hidden="1">{#N/A,#N/A,TRUE,"Tab_1 Economic Ind.";#N/A,#N/A,TRUE,"Tab_2  Public Sector Op.";#N/A,#N/A,TRUE,"Tab_3";#N/A,#N/A,TRUE,"Tab_4 Monetary";#N/A,#N/A,TRUE,"Tab_5 Medium-Term Outlook";#N/A,#N/A,TRUE,"Tab_6";#N/A,#N/A,TRUE,"Tab_7 Indicators of Ext. Vul."}</definedName>
    <definedName name="wrn.Briefing._.Tables." localSheetId="29" hidden="1">{#N/A,#N/A,TRUE,"Tab_1 Economic Ind.";#N/A,#N/A,TRUE,"Tab_2  Public Sector Op.";#N/A,#N/A,TRUE,"Tab_3";#N/A,#N/A,TRUE,"Tab_4 Monetary";#N/A,#N/A,TRUE,"Tab_5 Medium-Term Outlook";#N/A,#N/A,TRUE,"Tab_6";#N/A,#N/A,TRUE,"Tab_7 Indicators of Ext. Vul."}</definedName>
    <definedName name="wrn.Briefing._.Tables." localSheetId="5" hidden="1">{#N/A,#N/A,TRUE,"Tab_1 Economic Ind.";#N/A,#N/A,TRUE,"Tab_2  Public Sector Op.";#N/A,#N/A,TRUE,"Tab_3";#N/A,#N/A,TRUE,"Tab_4 Monetary";#N/A,#N/A,TRUE,"Tab_5 Medium-Term Outlook";#N/A,#N/A,TRUE,"Tab_6";#N/A,#N/A,TRUE,"Tab_7 Indicators of Ext. Vul."}</definedName>
    <definedName name="wrn.Briefing._.Tables." localSheetId="7" hidden="1">{#N/A,#N/A,TRUE,"Tab_1 Economic Ind.";#N/A,#N/A,TRUE,"Tab_2  Public Sector Op.";#N/A,#N/A,TRUE,"Tab_3";#N/A,#N/A,TRUE,"Tab_4 Monetary";#N/A,#N/A,TRUE,"Tab_5 Medium-Term Outlook";#N/A,#N/A,TRUE,"Tab_6";#N/A,#N/A,TRUE,"Tab_7 Indicators of Ext. Vul."}</definedName>
    <definedName name="wrn.Briefing._.Tables." localSheetId="9" hidden="1">{#N/A,#N/A,TRUE,"Tab_1 Economic Ind.";#N/A,#N/A,TRUE,"Tab_2  Public Sector Op.";#N/A,#N/A,TRUE,"Tab_3";#N/A,#N/A,TRUE,"Tab_4 Monetary";#N/A,#N/A,TRUE,"Tab_5 Medium-Term Outlook";#N/A,#N/A,TRUE,"Tab_6";#N/A,#N/A,TRUE,"Tab_7 Indicators of Ext. Vul."}</definedName>
    <definedName name="wrn.Briefing._.Tables." hidden="1">{#N/A,#N/A,TRUE,"Tab_1 Economic Ind.";#N/A,#N/A,TRUE,"Tab_2  Public Sector Op.";#N/A,#N/A,TRUE,"Tab_3";#N/A,#N/A,TRUE,"Tab_4 Monetary";#N/A,#N/A,TRUE,"Tab_5 Medium-Term Outlook";#N/A,#N/A,TRUE,"Tab_6";#N/A,#N/A,TRUE,"Tab_7 Indicators of Ext. Vul."}</definedName>
    <definedName name="wrn.CAJA_AGO96." localSheetId="25" hidden="1">{"SUNAT_AD_AGO96",#N/A,FALSE,"ADUANAS";"CAJA_AGO96",#N/A,FALSE,"CAJA3";"ING_CORR_AGO96",#N/A,FALSE,"CAJA3"}</definedName>
    <definedName name="wrn.CAJA_AGO96." localSheetId="26" hidden="1">{"SUNAT_AD_AGO96",#N/A,FALSE,"ADUANAS";"CAJA_AGO96",#N/A,FALSE,"CAJA3";"ING_CORR_AGO96",#N/A,FALSE,"CAJA3"}</definedName>
    <definedName name="wrn.CAJA_AGO96." localSheetId="29" hidden="1">{"SUNAT_AD_AGO96",#N/A,FALSE,"ADUANAS";"CAJA_AGO96",#N/A,FALSE,"CAJA3";"ING_CORR_AGO96",#N/A,FALSE,"CAJA3"}</definedName>
    <definedName name="wrn.CAJA_AGO96." localSheetId="5" hidden="1">{"SUNAT_AD_AGO96",#N/A,FALSE,"ADUANAS";"CAJA_AGO96",#N/A,FALSE,"CAJA3";"ING_CORR_AGO96",#N/A,FALSE,"CAJA3"}</definedName>
    <definedName name="wrn.CAJA_AGO96." localSheetId="7" hidden="1">{"SUNAT_AD_AGO96",#N/A,FALSE,"ADUANAS";"CAJA_AGO96",#N/A,FALSE,"CAJA3";"ING_CORR_AGO96",#N/A,FALSE,"CAJA3"}</definedName>
    <definedName name="wrn.CAJA_AGO96." localSheetId="9" hidden="1">{"SUNAT_AD_AGO96",#N/A,FALSE,"ADUANAS";"CAJA_AGO96",#N/A,FALSE,"CAJA3";"ING_CORR_AGO96",#N/A,FALSE,"CAJA3"}</definedName>
    <definedName name="wrn.CAJA_AGO96." hidden="1">{"SUNAT_AD_AGO96",#N/A,FALSE,"ADUANAS";"CAJA_AGO96",#N/A,FALSE,"CAJA3";"ING_CORR_AGO96",#N/A,FALSE,"CAJA3"}</definedName>
    <definedName name="wrn.CAJA_SET96." localSheetId="25" hidden="1">{"CAJA_SET96",#N/A,FALSE,"CAJA3";"ING_CORR_SET96",#N/A,FALSE,"CAJA3";"SUNAT_AD_SET96",#N/A,FALSE,"ADUANAS"}</definedName>
    <definedName name="wrn.CAJA_SET96." localSheetId="26" hidden="1">{"CAJA_SET96",#N/A,FALSE,"CAJA3";"ING_CORR_SET96",#N/A,FALSE,"CAJA3";"SUNAT_AD_SET96",#N/A,FALSE,"ADUANAS"}</definedName>
    <definedName name="wrn.CAJA_SET96." localSheetId="29" hidden="1">{"CAJA_SET96",#N/A,FALSE,"CAJA3";"ING_CORR_SET96",#N/A,FALSE,"CAJA3";"SUNAT_AD_SET96",#N/A,FALSE,"ADUANAS"}</definedName>
    <definedName name="wrn.CAJA_SET96." localSheetId="5" hidden="1">{"CAJA_SET96",#N/A,FALSE,"CAJA3";"ING_CORR_SET96",#N/A,FALSE,"CAJA3";"SUNAT_AD_SET96",#N/A,FALSE,"ADUANAS"}</definedName>
    <definedName name="wrn.CAJA_SET96." localSheetId="7" hidden="1">{"CAJA_SET96",#N/A,FALSE,"CAJA3";"ING_CORR_SET96",#N/A,FALSE,"CAJA3";"SUNAT_AD_SET96",#N/A,FALSE,"ADUANAS"}</definedName>
    <definedName name="wrn.CAJA_SET96." localSheetId="9" hidden="1">{"CAJA_SET96",#N/A,FALSE,"CAJA3";"ING_CORR_SET96",#N/A,FALSE,"CAJA3";"SUNAT_AD_SET96",#N/A,FALSE,"ADUANAS"}</definedName>
    <definedName name="wrn.CAJA_SET96." hidden="1">{"CAJA_SET96",#N/A,FALSE,"CAJA3";"ING_CORR_SET96",#N/A,FALSE,"CAJA3";"SUNAT_AD_SET96",#N/A,FALSE,"ADUANAS"}</definedName>
    <definedName name="WTESD" localSheetId="25" hidden="1">{"CAJA_SET96",#N/A,FALSE,"CAJA3";"ING_CORR_SET96",#N/A,FALSE,"CAJA3";"SUNAT_AD_SET96",#N/A,FALSE,"ADUANAS"}</definedName>
    <definedName name="WTESD" localSheetId="26" hidden="1">{"CAJA_SET96",#N/A,FALSE,"CAJA3";"ING_CORR_SET96",#N/A,FALSE,"CAJA3";"SUNAT_AD_SET96",#N/A,FALSE,"ADUANAS"}</definedName>
    <definedName name="WTESD" localSheetId="29" hidden="1">{"CAJA_SET96",#N/A,FALSE,"CAJA3";"ING_CORR_SET96",#N/A,FALSE,"CAJA3";"SUNAT_AD_SET96",#N/A,FALSE,"ADUANAS"}</definedName>
    <definedName name="WTESD" localSheetId="5" hidden="1">{"CAJA_SET96",#N/A,FALSE,"CAJA3";"ING_CORR_SET96",#N/A,FALSE,"CAJA3";"SUNAT_AD_SET96",#N/A,FALSE,"ADUANAS"}</definedName>
    <definedName name="WTESD" localSheetId="7" hidden="1">{"CAJA_SET96",#N/A,FALSE,"CAJA3";"ING_CORR_SET96",#N/A,FALSE,"CAJA3";"SUNAT_AD_SET96",#N/A,FALSE,"ADUANAS"}</definedName>
    <definedName name="WTESD" localSheetId="9" hidden="1">{"CAJA_SET96",#N/A,FALSE,"CAJA3";"ING_CORR_SET96",#N/A,FALSE,"CAJA3";"SUNAT_AD_SET96",#N/A,FALSE,"ADUANAS"}</definedName>
    <definedName name="WTESD" hidden="1">{"CAJA_SET96",#N/A,FALSE,"CAJA3";"ING_CORR_SET96",#N/A,FALSE,"CAJA3";"SUNAT_AD_SET96",#N/A,FALSE,"ADUANAS"}</definedName>
    <definedName name="YTJYTR" localSheetId="25" hidden="1">{"CAJA_SET96",#N/A,FALSE,"CAJA3";"ING_CORR_SET96",#N/A,FALSE,"CAJA3";"SUNAT_AD_SET96",#N/A,FALSE,"ADUANAS"}</definedName>
    <definedName name="YTJYTR" localSheetId="26" hidden="1">{"CAJA_SET96",#N/A,FALSE,"CAJA3";"ING_CORR_SET96",#N/A,FALSE,"CAJA3";"SUNAT_AD_SET96",#N/A,FALSE,"ADUANAS"}</definedName>
    <definedName name="YTJYTR" localSheetId="29" hidden="1">{"CAJA_SET96",#N/A,FALSE,"CAJA3";"ING_CORR_SET96",#N/A,FALSE,"CAJA3";"SUNAT_AD_SET96",#N/A,FALSE,"ADUANAS"}</definedName>
    <definedName name="YTJYTR" localSheetId="5" hidden="1">{"CAJA_SET96",#N/A,FALSE,"CAJA3";"ING_CORR_SET96",#N/A,FALSE,"CAJA3";"SUNAT_AD_SET96",#N/A,FALSE,"ADUANAS"}</definedName>
    <definedName name="YTJYTR" localSheetId="7" hidden="1">{"CAJA_SET96",#N/A,FALSE,"CAJA3";"ING_CORR_SET96",#N/A,FALSE,"CAJA3";"SUNAT_AD_SET96",#N/A,FALSE,"ADUANAS"}</definedName>
    <definedName name="YTJYTR" localSheetId="9" hidden="1">{"CAJA_SET96",#N/A,FALSE,"CAJA3";"ING_CORR_SET96",#N/A,FALSE,"CAJA3";"SUNAT_AD_SET96",#N/A,FALSE,"ADUANAS"}</definedName>
    <definedName name="YTJYTR" hidden="1">{"CAJA_SET96",#N/A,FALSE,"CAJA3";"ING_CORR_SET96",#N/A,FALSE,"CAJA3";"SUNAT_AD_SET96",#N/A,FALSE,"ADUANAS"}</definedName>
    <definedName name="yu" localSheetId="5" hidden="1">#REF!</definedName>
    <definedName name="yu" localSheetId="7" hidden="1">#REF!</definedName>
    <definedName name="yu" hidden="1">#REF!</definedName>
    <definedName name="zxs" localSheetId="25" hidden="1">{"CAJA_SET96",#N/A,FALSE,"CAJA3";"ING_CORR_SET96",#N/A,FALSE,"CAJA3";"SUNAT_AD_SET96",#N/A,FALSE,"ADUANAS"}</definedName>
    <definedName name="zxs" localSheetId="26" hidden="1">{"CAJA_SET96",#N/A,FALSE,"CAJA3";"ING_CORR_SET96",#N/A,FALSE,"CAJA3";"SUNAT_AD_SET96",#N/A,FALSE,"ADUANAS"}</definedName>
    <definedName name="zxs" localSheetId="29" hidden="1">{"CAJA_SET96",#N/A,FALSE,"CAJA3";"ING_CORR_SET96",#N/A,FALSE,"CAJA3";"SUNAT_AD_SET96",#N/A,FALSE,"ADUANAS"}</definedName>
    <definedName name="zxs" localSheetId="5" hidden="1">{"CAJA_SET96",#N/A,FALSE,"CAJA3";"ING_CORR_SET96",#N/A,FALSE,"CAJA3";"SUNAT_AD_SET96",#N/A,FALSE,"ADUANAS"}</definedName>
    <definedName name="zxs" localSheetId="7" hidden="1">{"CAJA_SET96",#N/A,FALSE,"CAJA3";"ING_CORR_SET96",#N/A,FALSE,"CAJA3";"SUNAT_AD_SET96",#N/A,FALSE,"ADUANAS"}</definedName>
    <definedName name="zxs" localSheetId="9" hidden="1">{"CAJA_SET96",#N/A,FALSE,"CAJA3";"ING_CORR_SET96",#N/A,FALSE,"CAJA3";"SUNAT_AD_SET96",#N/A,FALSE,"ADUANAS"}</definedName>
    <definedName name="zxs" hidden="1">{"CAJA_SET96",#N/A,FALSE,"CAJA3";"ING_CORR_SET96",#N/A,FALSE,"CAJA3";"SUNAT_AD_SET96",#N/A,FALSE,"ADUANAS"}</definedName>
  </definedNames>
  <calcPr calcId="145621"/>
</workbook>
</file>

<file path=xl/calcChain.xml><?xml version="1.0" encoding="utf-8"?>
<calcChain xmlns="http://schemas.openxmlformats.org/spreadsheetml/2006/main">
  <c r="C25" i="14" l="1"/>
  <c r="C23" i="14"/>
  <c r="C22" i="14"/>
  <c r="C4" i="14"/>
  <c r="C37" i="26"/>
  <c r="D37" i="26"/>
  <c r="E37" i="26"/>
  <c r="F37" i="26"/>
  <c r="G37" i="26"/>
  <c r="H37" i="26"/>
  <c r="I37" i="26"/>
  <c r="J37" i="26"/>
  <c r="K37" i="26"/>
  <c r="L37" i="26"/>
  <c r="M37" i="26"/>
  <c r="B37" i="26"/>
  <c r="C36" i="26"/>
  <c r="D36" i="26"/>
  <c r="E36" i="26"/>
  <c r="F36" i="26"/>
  <c r="G36" i="26"/>
  <c r="H36" i="26"/>
  <c r="I36" i="26"/>
  <c r="J36" i="26"/>
  <c r="K36" i="26"/>
  <c r="L36" i="26"/>
  <c r="M36" i="26"/>
  <c r="B36" i="26"/>
  <c r="C35" i="26"/>
  <c r="D35" i="26"/>
  <c r="E35" i="26"/>
  <c r="F35" i="26"/>
  <c r="G35" i="26"/>
  <c r="H35" i="26"/>
  <c r="I35" i="26"/>
  <c r="J35" i="26"/>
  <c r="K35" i="26"/>
  <c r="L35" i="26"/>
  <c r="M35" i="26"/>
  <c r="B35" i="26"/>
  <c r="S26" i="9" l="1"/>
  <c r="C38" i="26" l="1"/>
  <c r="D38" i="26"/>
  <c r="E38" i="26"/>
  <c r="N38" i="26" s="1"/>
  <c r="F38" i="26"/>
  <c r="G38" i="26"/>
  <c r="H38" i="26"/>
  <c r="I38" i="26"/>
  <c r="J38" i="26"/>
  <c r="K38" i="26"/>
  <c r="L38" i="26"/>
  <c r="M38" i="26"/>
  <c r="B38" i="26"/>
  <c r="N37" i="26"/>
  <c r="J69" i="42" l="1"/>
  <c r="P69" i="42" s="1"/>
  <c r="R69" i="42" s="1"/>
  <c r="T69" i="42" s="1"/>
  <c r="F69" i="42"/>
  <c r="J68" i="42"/>
  <c r="P68" i="42" s="1"/>
  <c r="R68" i="42" s="1"/>
  <c r="T68" i="42" s="1"/>
  <c r="F68" i="42"/>
  <c r="J67" i="42"/>
  <c r="P67" i="42" s="1"/>
  <c r="R67" i="42" s="1"/>
  <c r="T67" i="42" s="1"/>
  <c r="F67" i="42"/>
  <c r="T66" i="42"/>
  <c r="J65" i="42"/>
  <c r="P65" i="42" s="1"/>
  <c r="R65" i="42" s="1"/>
  <c r="T65" i="42" s="1"/>
  <c r="F65" i="42"/>
  <c r="J64" i="42"/>
  <c r="P64" i="42" s="1"/>
  <c r="R64" i="42" s="1"/>
  <c r="T64" i="42" s="1"/>
  <c r="F64" i="42"/>
  <c r="J60" i="42"/>
  <c r="P60" i="42" s="1"/>
  <c r="R60" i="42" s="1"/>
  <c r="T60" i="42" s="1"/>
  <c r="F60" i="42"/>
  <c r="J59" i="42"/>
  <c r="F59" i="42"/>
  <c r="P59" i="42" s="1"/>
  <c r="R59" i="42" s="1"/>
  <c r="T59" i="42" s="1"/>
  <c r="J57" i="42"/>
  <c r="F57" i="42"/>
  <c r="J56" i="42"/>
  <c r="F56" i="42"/>
  <c r="P56" i="42" s="1"/>
  <c r="R56" i="42" s="1"/>
  <c r="T56" i="42" s="1"/>
  <c r="J55" i="42"/>
  <c r="P55" i="42" s="1"/>
  <c r="R55" i="42" s="1"/>
  <c r="T55" i="42" s="1"/>
  <c r="F55" i="42"/>
  <c r="J54" i="42"/>
  <c r="P54" i="42" s="1"/>
  <c r="F54" i="42"/>
  <c r="T72" i="42"/>
  <c r="J58" i="42"/>
  <c r="F58" i="42"/>
  <c r="P58" i="42" s="1"/>
  <c r="Q58" i="42" s="1"/>
  <c r="J61" i="42"/>
  <c r="F61" i="42"/>
  <c r="J62" i="42"/>
  <c r="P62" i="42" s="1"/>
  <c r="Q62" i="42" s="1"/>
  <c r="S62" i="42" s="1"/>
  <c r="F62" i="42"/>
  <c r="J63" i="42"/>
  <c r="F63" i="42"/>
  <c r="J66" i="42"/>
  <c r="P66" i="42" s="1"/>
  <c r="Q66" i="42" s="1"/>
  <c r="S66" i="42" s="1"/>
  <c r="F66" i="42"/>
  <c r="J70" i="42"/>
  <c r="F70" i="42"/>
  <c r="P70" i="42" s="1"/>
  <c r="Q70" i="42" s="1"/>
  <c r="S70" i="42" s="1"/>
  <c r="J71" i="42"/>
  <c r="F71" i="42"/>
  <c r="S72" i="42"/>
  <c r="E72" i="42"/>
  <c r="AH51" i="42"/>
  <c r="AH50" i="42"/>
  <c r="Q7" i="9"/>
  <c r="Q8" i="9"/>
  <c r="Q9" i="9"/>
  <c r="Q10" i="9"/>
  <c r="Q11" i="9"/>
  <c r="Q12" i="9"/>
  <c r="Q13" i="9"/>
  <c r="Q14" i="9"/>
  <c r="Q15" i="9"/>
  <c r="Q16" i="9"/>
  <c r="Q17" i="9"/>
  <c r="Q18" i="9"/>
  <c r="Q19" i="9"/>
  <c r="Q20" i="9"/>
  <c r="Q21" i="9"/>
  <c r="Q22" i="9"/>
  <c r="Q23" i="9"/>
  <c r="Q24" i="9"/>
  <c r="Q25" i="9"/>
  <c r="Q6" i="9"/>
  <c r="S37" i="11"/>
  <c r="S38" i="11"/>
  <c r="S39" i="11"/>
  <c r="S40" i="11"/>
  <c r="S41" i="11"/>
  <c r="S42" i="11"/>
  <c r="S43" i="11"/>
  <c r="S44" i="11"/>
  <c r="S45" i="11"/>
  <c r="S46" i="11"/>
  <c r="S47" i="11"/>
  <c r="S48" i="11"/>
  <c r="S49" i="11"/>
  <c r="S50" i="11"/>
  <c r="S51" i="11"/>
  <c r="S52" i="11"/>
  <c r="S53" i="11"/>
  <c r="S36" i="11"/>
  <c r="S59" i="11" s="1"/>
  <c r="U59" i="11" s="1"/>
  <c r="D38" i="11" s="1"/>
  <c r="R57" i="11"/>
  <c r="Q57" i="11"/>
  <c r="N57" i="11"/>
  <c r="M57" i="11"/>
  <c r="O57" i="11" s="1"/>
  <c r="O37" i="11"/>
  <c r="O38" i="11"/>
  <c r="O39" i="11"/>
  <c r="O40" i="11"/>
  <c r="O41" i="11"/>
  <c r="O42" i="11"/>
  <c r="O43" i="11"/>
  <c r="O59" i="11" s="1"/>
  <c r="O44" i="11"/>
  <c r="O45" i="11"/>
  <c r="O46" i="11"/>
  <c r="O47" i="11"/>
  <c r="O48" i="11"/>
  <c r="O49" i="11"/>
  <c r="O50" i="11"/>
  <c r="O51" i="11"/>
  <c r="O52" i="11"/>
  <c r="O53" i="11"/>
  <c r="O36" i="11"/>
  <c r="N56" i="11"/>
  <c r="Q56" i="11"/>
  <c r="R56" i="11"/>
  <c r="S56" i="11" s="1"/>
  <c r="M56" i="11"/>
  <c r="O58" i="11"/>
  <c r="Q25" i="40"/>
  <c r="P25" i="40"/>
  <c r="O25" i="40"/>
  <c r="N25" i="40"/>
  <c r="Q24" i="40"/>
  <c r="P24" i="40"/>
  <c r="O24" i="40"/>
  <c r="N24" i="40"/>
  <c r="Q23" i="40"/>
  <c r="P23" i="40"/>
  <c r="O23" i="40"/>
  <c r="N23" i="40"/>
  <c r="Q22" i="40"/>
  <c r="P22" i="40"/>
  <c r="O22" i="40"/>
  <c r="N22" i="40"/>
  <c r="Q21" i="40"/>
  <c r="P21" i="40"/>
  <c r="O21" i="40"/>
  <c r="N21" i="40"/>
  <c r="S51" i="38"/>
  <c r="R51" i="38"/>
  <c r="Q51" i="38"/>
  <c r="P51" i="38"/>
  <c r="O51" i="38"/>
  <c r="N51" i="38"/>
  <c r="M51" i="38"/>
  <c r="L51" i="38"/>
  <c r="S50" i="38"/>
  <c r="R50" i="38"/>
  <c r="Q50" i="38"/>
  <c r="P50" i="38"/>
  <c r="O50" i="38"/>
  <c r="N50" i="38"/>
  <c r="M50" i="38"/>
  <c r="L50" i="38"/>
  <c r="S49" i="38"/>
  <c r="R49" i="38"/>
  <c r="Q49" i="38"/>
  <c r="P49" i="38"/>
  <c r="O49" i="38"/>
  <c r="N49" i="38"/>
  <c r="M49" i="38"/>
  <c r="L49" i="38"/>
  <c r="S48" i="38"/>
  <c r="R48" i="38"/>
  <c r="Q48" i="38"/>
  <c r="P48" i="38"/>
  <c r="O48" i="38"/>
  <c r="N48" i="38"/>
  <c r="M48" i="38"/>
  <c r="L48" i="38"/>
  <c r="S47" i="38"/>
  <c r="R47" i="38"/>
  <c r="Q47" i="38"/>
  <c r="P47" i="38"/>
  <c r="O47" i="38"/>
  <c r="N47" i="38"/>
  <c r="M47" i="38"/>
  <c r="L47" i="38"/>
  <c r="S46" i="38"/>
  <c r="R46" i="38"/>
  <c r="Q46" i="38"/>
  <c r="P46" i="38"/>
  <c r="O46" i="38"/>
  <c r="N46" i="38"/>
  <c r="M46" i="38"/>
  <c r="L46" i="38"/>
  <c r="S45" i="38"/>
  <c r="R45" i="38"/>
  <c r="Q45" i="38"/>
  <c r="P45" i="38"/>
  <c r="O45" i="38"/>
  <c r="N45" i="38"/>
  <c r="M45" i="38"/>
  <c r="L45" i="38"/>
  <c r="S44" i="38"/>
  <c r="R44" i="38"/>
  <c r="Q44" i="38"/>
  <c r="P44" i="38"/>
  <c r="O44" i="38"/>
  <c r="N44" i="38"/>
  <c r="M44" i="38"/>
  <c r="L44" i="38"/>
  <c r="S43" i="38"/>
  <c r="R43" i="38"/>
  <c r="Q43" i="38"/>
  <c r="P43" i="38"/>
  <c r="O43" i="38"/>
  <c r="N43" i="38"/>
  <c r="M43" i="38"/>
  <c r="L43" i="38"/>
  <c r="S42" i="38"/>
  <c r="R42" i="38"/>
  <c r="Q42" i="38"/>
  <c r="P42" i="38"/>
  <c r="O42" i="38"/>
  <c r="N42" i="38"/>
  <c r="M42" i="38"/>
  <c r="L42" i="38"/>
  <c r="S41" i="38"/>
  <c r="R41" i="38"/>
  <c r="Q41" i="38"/>
  <c r="P41" i="38"/>
  <c r="O41" i="38"/>
  <c r="N41" i="38"/>
  <c r="M41" i="38"/>
  <c r="L41" i="38"/>
  <c r="S40" i="38"/>
  <c r="R40" i="38"/>
  <c r="Q40" i="38"/>
  <c r="P40" i="38"/>
  <c r="O40" i="38"/>
  <c r="N40" i="38"/>
  <c r="M40" i="38"/>
  <c r="L40" i="38"/>
  <c r="S39" i="38"/>
  <c r="R39" i="38"/>
  <c r="Q39" i="38"/>
  <c r="P39" i="38"/>
  <c r="O39" i="38"/>
  <c r="N39" i="38"/>
  <c r="M39" i="38"/>
  <c r="L39" i="38"/>
  <c r="S38" i="38"/>
  <c r="R38" i="38"/>
  <c r="Q38" i="38"/>
  <c r="P38" i="38"/>
  <c r="O38" i="38"/>
  <c r="N38" i="38"/>
  <c r="M38" i="38"/>
  <c r="L38" i="38"/>
  <c r="S37" i="38"/>
  <c r="R37" i="38"/>
  <c r="Q37" i="38"/>
  <c r="P37" i="38"/>
  <c r="O37" i="38"/>
  <c r="N37" i="38"/>
  <c r="M37" i="38"/>
  <c r="L37" i="38"/>
  <c r="S36" i="38"/>
  <c r="R36" i="38"/>
  <c r="Q36" i="38"/>
  <c r="P36" i="38"/>
  <c r="O36" i="38"/>
  <c r="N36" i="38"/>
  <c r="M36" i="38"/>
  <c r="L36" i="38"/>
  <c r="S35" i="38"/>
  <c r="R35" i="38"/>
  <c r="Q35" i="38"/>
  <c r="P35" i="38"/>
  <c r="O35" i="38"/>
  <c r="N35" i="38"/>
  <c r="M35" i="38"/>
  <c r="L35" i="38"/>
  <c r="S34" i="38"/>
  <c r="R34" i="38"/>
  <c r="Q34" i="38"/>
  <c r="P34" i="38"/>
  <c r="O34" i="38"/>
  <c r="N34" i="38"/>
  <c r="M34" i="38"/>
  <c r="L34" i="38"/>
  <c r="S33" i="38"/>
  <c r="R33" i="38"/>
  <c r="Q33" i="38"/>
  <c r="P33" i="38"/>
  <c r="O33" i="38"/>
  <c r="N33" i="38"/>
  <c r="M33" i="38"/>
  <c r="L33" i="38"/>
  <c r="S32" i="38"/>
  <c r="R32" i="38"/>
  <c r="Q32" i="38"/>
  <c r="P32" i="38"/>
  <c r="O32" i="38"/>
  <c r="N32" i="38"/>
  <c r="M32" i="38"/>
  <c r="L32" i="38"/>
  <c r="S31" i="38"/>
  <c r="R31" i="38"/>
  <c r="Q31" i="38"/>
  <c r="P31" i="38"/>
  <c r="O31" i="38"/>
  <c r="N31" i="38"/>
  <c r="M31" i="38"/>
  <c r="L31" i="38"/>
  <c r="S30" i="38"/>
  <c r="R30" i="38"/>
  <c r="Q30" i="38"/>
  <c r="P30" i="38"/>
  <c r="O30" i="38"/>
  <c r="N30" i="38"/>
  <c r="M30" i="38"/>
  <c r="L30" i="38"/>
  <c r="S29" i="38"/>
  <c r="R29" i="38"/>
  <c r="Q29" i="38"/>
  <c r="P29" i="38"/>
  <c r="O29" i="38"/>
  <c r="N29" i="38"/>
  <c r="M29" i="38"/>
  <c r="L29" i="38"/>
  <c r="S28" i="38"/>
  <c r="R28" i="38"/>
  <c r="Q28" i="38"/>
  <c r="P28" i="38"/>
  <c r="O28" i="38"/>
  <c r="N28" i="38"/>
  <c r="M28" i="38"/>
  <c r="L28" i="38"/>
  <c r="H35" i="29"/>
  <c r="H39" i="29"/>
  <c r="H42" i="29"/>
  <c r="H44" i="29"/>
  <c r="H37" i="29"/>
  <c r="H34" i="29"/>
  <c r="H45" i="29"/>
  <c r="H47" i="29"/>
  <c r="H41" i="29"/>
  <c r="H48" i="29"/>
  <c r="H49" i="29"/>
  <c r="H46" i="29"/>
  <c r="H38" i="29"/>
  <c r="H33" i="29"/>
  <c r="H36" i="29"/>
  <c r="H31" i="29"/>
  <c r="H43" i="29"/>
  <c r="H40" i="29"/>
  <c r="H32" i="29"/>
  <c r="P38" i="37"/>
  <c r="S34" i="37"/>
  <c r="S40" i="37" s="1"/>
  <c r="R34" i="37"/>
  <c r="R40" i="37" s="1"/>
  <c r="Q34" i="37"/>
  <c r="Q40" i="37" s="1"/>
  <c r="P34" i="37"/>
  <c r="P40" i="37" s="1"/>
  <c r="S32" i="37"/>
  <c r="R32" i="37"/>
  <c r="Q32" i="37"/>
  <c r="P32" i="37"/>
  <c r="S31" i="37"/>
  <c r="S41" i="37" s="1"/>
  <c r="R31" i="37"/>
  <c r="R41" i="37" s="1"/>
  <c r="Q31" i="37"/>
  <c r="Q41" i="37" s="1"/>
  <c r="P31" i="37"/>
  <c r="P41" i="37" s="1"/>
  <c r="Q33" i="37"/>
  <c r="P33" i="37"/>
  <c r="P16" i="36"/>
  <c r="P15" i="36"/>
  <c r="P14" i="36"/>
  <c r="P13" i="36"/>
  <c r="P12" i="36"/>
  <c r="P11" i="36"/>
  <c r="P10" i="36"/>
  <c r="P9" i="36"/>
  <c r="P8" i="36"/>
  <c r="P7" i="36"/>
  <c r="P6" i="36"/>
  <c r="P109" i="30"/>
  <c r="Q109" i="30" s="1"/>
  <c r="P108" i="30"/>
  <c r="Q108" i="30" s="1"/>
  <c r="P107" i="30"/>
  <c r="Q107" i="30" s="1"/>
  <c r="P106" i="30"/>
  <c r="Q106" i="30" s="1"/>
  <c r="P105" i="30"/>
  <c r="Q105" i="30" s="1"/>
  <c r="P104" i="30"/>
  <c r="Q104" i="30" s="1"/>
  <c r="P103" i="30"/>
  <c r="Q103" i="30" s="1"/>
  <c r="P102" i="30"/>
  <c r="Q102" i="30" s="1"/>
  <c r="P101" i="30"/>
  <c r="Q101" i="30" s="1"/>
  <c r="P100" i="30"/>
  <c r="Q100" i="30" s="1"/>
  <c r="P99" i="30"/>
  <c r="Q99" i="30" s="1"/>
  <c r="P98" i="30"/>
  <c r="Q98" i="30" s="1"/>
  <c r="P97" i="30"/>
  <c r="Q97" i="30" s="1"/>
  <c r="P96" i="30"/>
  <c r="Q96" i="30" s="1"/>
  <c r="P95" i="30"/>
  <c r="Q95" i="30" s="1"/>
  <c r="P94" i="30"/>
  <c r="Q94" i="30" s="1"/>
  <c r="P93" i="30"/>
  <c r="Q93" i="30" s="1"/>
  <c r="P92" i="30"/>
  <c r="Q92" i="30" s="1"/>
  <c r="P91" i="30"/>
  <c r="Q91" i="30" s="1"/>
  <c r="Q85" i="30"/>
  <c r="Q86" i="30" s="1"/>
  <c r="P85" i="30"/>
  <c r="P86" i="30" s="1"/>
  <c r="O85" i="30"/>
  <c r="O86" i="30" s="1"/>
  <c r="AR28" i="24"/>
  <c r="AQ28" i="24"/>
  <c r="AM28" i="24"/>
  <c r="T28" i="24"/>
  <c r="Y27" i="24"/>
  <c r="U27" i="24"/>
  <c r="AG26" i="24"/>
  <c r="AF26" i="24"/>
  <c r="Y26" i="24"/>
  <c r="U26" i="24"/>
  <c r="Q26" i="24"/>
  <c r="AG25" i="24"/>
  <c r="AH25" i="24" s="1"/>
  <c r="AI25" i="24" s="1"/>
  <c r="AF25" i="24"/>
  <c r="Y25" i="24"/>
  <c r="U25" i="24"/>
  <c r="Q25" i="24"/>
  <c r="AN25" i="24" s="1"/>
  <c r="AG24" i="24"/>
  <c r="AF24" i="24"/>
  <c r="Y24" i="24"/>
  <c r="U24" i="24"/>
  <c r="AK24" i="24" s="1"/>
  <c r="Q24" i="24"/>
  <c r="AG23" i="24"/>
  <c r="AF23" i="24"/>
  <c r="Y23" i="24"/>
  <c r="AN23" i="24" s="1"/>
  <c r="U23" i="24"/>
  <c r="AK23" i="24" s="1"/>
  <c r="Q23" i="24"/>
  <c r="AG22" i="24"/>
  <c r="AF22" i="24"/>
  <c r="AH22" i="24" s="1"/>
  <c r="AI22" i="24" s="1"/>
  <c r="Y22" i="24"/>
  <c r="U22" i="24"/>
  <c r="Q22" i="24"/>
  <c r="AG21" i="24"/>
  <c r="AF21" i="24"/>
  <c r="Y21" i="24"/>
  <c r="AL21" i="24" s="1"/>
  <c r="AO21" i="24" s="1"/>
  <c r="U21" i="24"/>
  <c r="Q21" i="24"/>
  <c r="AG20" i="24"/>
  <c r="AF20" i="24"/>
  <c r="Y20" i="24"/>
  <c r="U20" i="24"/>
  <c r="Q20" i="24"/>
  <c r="AN20" i="24" s="1"/>
  <c r="AG19" i="24"/>
  <c r="AF19" i="24"/>
  <c r="Y19" i="24"/>
  <c r="U19" i="24"/>
  <c r="AK19" i="24" s="1"/>
  <c r="Q19" i="24"/>
  <c r="AG18" i="24"/>
  <c r="AF18" i="24"/>
  <c r="AH18" i="24" s="1"/>
  <c r="AI18" i="24" s="1"/>
  <c r="Y18" i="24"/>
  <c r="U18" i="24"/>
  <c r="AG17" i="24"/>
  <c r="AF17" i="24"/>
  <c r="Y17" i="24"/>
  <c r="AL17" i="24" s="1"/>
  <c r="AO17" i="24" s="1"/>
  <c r="U17" i="24"/>
  <c r="AG16" i="24"/>
  <c r="AF16" i="24"/>
  <c r="Y16" i="24"/>
  <c r="U16" i="24"/>
  <c r="Q16" i="24"/>
  <c r="AG15" i="24"/>
  <c r="AF15" i="24"/>
  <c r="Y15" i="24"/>
  <c r="U15" i="24"/>
  <c r="Q15" i="24"/>
  <c r="AG14" i="24"/>
  <c r="AF14" i="24"/>
  <c r="Y14" i="24"/>
  <c r="AN14" i="24" s="1"/>
  <c r="U14" i="24"/>
  <c r="Q14" i="24"/>
  <c r="AG13" i="24"/>
  <c r="AF13" i="24"/>
  <c r="Y13" i="24"/>
  <c r="U13" i="24"/>
  <c r="AG12" i="24"/>
  <c r="AF12" i="24"/>
  <c r="Y12" i="24"/>
  <c r="AN12" i="24" s="1"/>
  <c r="U12" i="24"/>
  <c r="AK12" i="24" s="1"/>
  <c r="Q12" i="24"/>
  <c r="AG11" i="24"/>
  <c r="AF11" i="24"/>
  <c r="Y11" i="24"/>
  <c r="AL11" i="24" s="1"/>
  <c r="AP11" i="24" s="1"/>
  <c r="U11" i="24"/>
  <c r="AG10" i="24"/>
  <c r="AF10" i="24"/>
  <c r="Y10" i="24"/>
  <c r="AL10" i="24"/>
  <c r="U10" i="24"/>
  <c r="AG9" i="24"/>
  <c r="AH9" i="24" s="1"/>
  <c r="AI9" i="24" s="1"/>
  <c r="AF9" i="24"/>
  <c r="Y9" i="24"/>
  <c r="U9" i="24"/>
  <c r="Q9" i="24"/>
  <c r="AG8" i="24"/>
  <c r="AF8" i="24"/>
  <c r="AH8" i="24" s="1"/>
  <c r="AI8" i="24" s="1"/>
  <c r="Y8" i="24"/>
  <c r="U8" i="24"/>
  <c r="AL8" i="24" s="1"/>
  <c r="AK14" i="24"/>
  <c r="AH15" i="24"/>
  <c r="AI15" i="24"/>
  <c r="AH21" i="24"/>
  <c r="AI21" i="24"/>
  <c r="AL14" i="24"/>
  <c r="AP14" i="24" s="1"/>
  <c r="AH16" i="24"/>
  <c r="AI16" i="24" s="1"/>
  <c r="AH17" i="24"/>
  <c r="AI17" i="24" s="1"/>
  <c r="AL20" i="24"/>
  <c r="AP20" i="24" s="1"/>
  <c r="AH26" i="24"/>
  <c r="AI26" i="24" s="1"/>
  <c r="AH13" i="24"/>
  <c r="AI13" i="24" s="1"/>
  <c r="AK16" i="24"/>
  <c r="AL25" i="24"/>
  <c r="AO25" i="24" s="1"/>
  <c r="AL9" i="24"/>
  <c r="AP9" i="24" s="1"/>
  <c r="AH10" i="24"/>
  <c r="AI10" i="24" s="1"/>
  <c r="AH11" i="24"/>
  <c r="AI11" i="24" s="1"/>
  <c r="AH14" i="24"/>
  <c r="AI14" i="24" s="1"/>
  <c r="AK15" i="24"/>
  <c r="AN19" i="24"/>
  <c r="AK21" i="24"/>
  <c r="AL13" i="24"/>
  <c r="AO13" i="24" s="1"/>
  <c r="AL26" i="24"/>
  <c r="AO26" i="24" s="1"/>
  <c r="AN16" i="24"/>
  <c r="AN22" i="24"/>
  <c r="AH12" i="24"/>
  <c r="AI12" i="24" s="1"/>
  <c r="AH19" i="24"/>
  <c r="AI19" i="24" s="1"/>
  <c r="AK22" i="24"/>
  <c r="AH24" i="24"/>
  <c r="AI24" i="24" s="1"/>
  <c r="P35" i="37" l="1"/>
  <c r="O56" i="11"/>
  <c r="P63" i="42"/>
  <c r="Q63" i="42" s="1"/>
  <c r="S63" i="42" s="1"/>
  <c r="P61" i="42"/>
  <c r="Q61" i="42" s="1"/>
  <c r="S61" i="42" s="1"/>
  <c r="AL15" i="24"/>
  <c r="AP15" i="24" s="1"/>
  <c r="AL16" i="24"/>
  <c r="AO16" i="24" s="1"/>
  <c r="R63" i="11"/>
  <c r="S58" i="11"/>
  <c r="U58" i="11" s="1"/>
  <c r="D37" i="11" s="1"/>
  <c r="AN9" i="24"/>
  <c r="AL18" i="24"/>
  <c r="AO18" i="24" s="1"/>
  <c r="AL22" i="24"/>
  <c r="AP22" i="24" s="1"/>
  <c r="AH23" i="24"/>
  <c r="AI23" i="24" s="1"/>
  <c r="P71" i="42"/>
  <c r="Q71" i="42" s="1"/>
  <c r="S71" i="42" s="1"/>
  <c r="P57" i="42"/>
  <c r="R57" i="42" s="1"/>
  <c r="T57" i="42" s="1"/>
  <c r="AH20" i="24"/>
  <c r="AI20" i="24" s="1"/>
  <c r="AN24" i="24"/>
  <c r="Q73" i="42"/>
  <c r="S58" i="42"/>
  <c r="AP8" i="24"/>
  <c r="U56" i="11"/>
  <c r="C37" i="11" s="1"/>
  <c r="AO28" i="24"/>
  <c r="R54" i="42"/>
  <c r="AL19" i="24"/>
  <c r="AP19" i="24" s="1"/>
  <c r="AK25" i="24"/>
  <c r="AK20" i="24"/>
  <c r="AN15" i="24"/>
  <c r="AN21" i="24"/>
  <c r="R33" i="37"/>
  <c r="S35" i="37"/>
  <c r="R35" i="37"/>
  <c r="S57" i="11"/>
  <c r="U57" i="11" s="1"/>
  <c r="C38" i="11" s="1"/>
  <c r="AL24" i="24"/>
  <c r="AP24" i="24" s="1"/>
  <c r="Q35" i="37"/>
  <c r="R62" i="11"/>
  <c r="AL23" i="24"/>
  <c r="AP23" i="24" s="1"/>
  <c r="AL12" i="24"/>
  <c r="AP12" i="24" s="1"/>
  <c r="AK9" i="24"/>
  <c r="S33" i="37"/>
  <c r="AK28" i="24" l="1"/>
  <c r="AN28" i="24"/>
  <c r="AP28" i="24"/>
  <c r="P73" i="42"/>
  <c r="S73" i="42"/>
  <c r="T54" i="42"/>
  <c r="T73" i="42" s="1"/>
  <c r="R73" i="42"/>
  <c r="AL28" i="24"/>
</calcChain>
</file>

<file path=xl/sharedStrings.xml><?xml version="1.0" encoding="utf-8"?>
<sst xmlns="http://schemas.openxmlformats.org/spreadsheetml/2006/main" count="1260" uniqueCount="532">
  <si>
    <t>País</t>
  </si>
  <si>
    <t>Año</t>
  </si>
  <si>
    <t>15-64 años</t>
  </si>
  <si>
    <t>Mujer</t>
  </si>
  <si>
    <t>ARG</t>
  </si>
  <si>
    <t>BOL</t>
  </si>
  <si>
    <t>BRA</t>
  </si>
  <si>
    <t>BRB</t>
  </si>
  <si>
    <t>CHL</t>
  </si>
  <si>
    <t>COL</t>
  </si>
  <si>
    <t>CRI</t>
  </si>
  <si>
    <t>DOM</t>
  </si>
  <si>
    <t>ECU</t>
  </si>
  <si>
    <t>GTM</t>
  </si>
  <si>
    <t>HND</t>
  </si>
  <si>
    <t>JAM</t>
  </si>
  <si>
    <t>MEX</t>
  </si>
  <si>
    <t>NIC</t>
  </si>
  <si>
    <t>PAN</t>
  </si>
  <si>
    <t>PER</t>
  </si>
  <si>
    <t>PRY</t>
  </si>
  <si>
    <t>SLV</t>
  </si>
  <si>
    <t>URY</t>
  </si>
  <si>
    <t>VEN</t>
  </si>
  <si>
    <t>Total</t>
  </si>
  <si>
    <t>~1993</t>
  </si>
  <si>
    <t>~2003</t>
  </si>
  <si>
    <t>~2013</t>
  </si>
  <si>
    <t>LAC ~2003</t>
  </si>
  <si>
    <t>Porcentaje de trabajadores que contribuye a la seguridad social</t>
  </si>
  <si>
    <t>Edad 15-64 años</t>
  </si>
  <si>
    <t>formales</t>
  </si>
  <si>
    <t>ocupados</t>
  </si>
  <si>
    <t>%</t>
  </si>
  <si>
    <t>e15-64</t>
  </si>
  <si>
    <t>nd</t>
  </si>
  <si>
    <t>Desempleo</t>
  </si>
  <si>
    <t xml:space="preserve">EMP/POP </t>
  </si>
  <si>
    <t>Δ EMP/POP</t>
  </si>
  <si>
    <t>Fuente: World Development Indicators, Banco Mundial</t>
  </si>
  <si>
    <t>Figure 2:  Plot % of average annual growth in GDP  capita explained by Average (∆ ln⁡(GDP/EMP) ) and by Average(∆ ln⁡(⁡〖EMP/POP〗 ) in a vertical bar diagram. Here now need to rank as all percentages add to 100.  Present the countries in alphabetic order. Plot the value for LAC as a horizontal line.</t>
  </si>
  <si>
    <t>Δ(EMP/POP)</t>
  </si>
  <si>
    <t>Gráfico 1.4: Crecimiento de los salarios medios, y el PIB por trabajador 2003-2013</t>
  </si>
  <si>
    <t>Gráfico 1.5. Incremento del Salario Mínimo real anual 2003-2013</t>
  </si>
  <si>
    <t>Gráfico 1.11: Tiempo medio que llevan los trabajadores en su empresa o puesto de trabajo</t>
  </si>
  <si>
    <t>Gráfico 1.2.2: Argentina. Tasa de desempleo y proporción de ocupados con antigüedad de 5 años y más: Trabajadores de 15-64 años</t>
  </si>
  <si>
    <t>Gráfico 1.12: "¿Cuán preocupado diría Ud. que está de quedar sin trabajo o de estar desempleado durante los próximos doce meses o no tiene Ud. trabajo?"</t>
  </si>
  <si>
    <t>% NININI 2013</t>
  </si>
  <si>
    <t>% Jóvenes desempleados 2013</t>
  </si>
  <si>
    <t>Quintil</t>
  </si>
  <si>
    <t>Latinoamérica</t>
  </si>
  <si>
    <t>Nivel Bajo</t>
  </si>
  <si>
    <t>Nivel medio</t>
  </si>
  <si>
    <t>Nivel alto</t>
  </si>
  <si>
    <t>Ingreso promedio ocupados en la actividad principal</t>
  </si>
  <si>
    <t>Ingreso promedio</t>
  </si>
  <si>
    <t>Inflacion indice</t>
  </si>
  <si>
    <t>Salario Minimo</t>
  </si>
  <si>
    <t>Salario Minimo Rel</t>
  </si>
  <si>
    <t>Var. real</t>
  </si>
  <si>
    <t>sample</t>
  </si>
  <si>
    <t>Crecimiento del PIB por trabajador</t>
  </si>
  <si>
    <t>PPP ~1993</t>
  </si>
  <si>
    <t>PPP ~2003</t>
  </si>
  <si>
    <t>PPP ~2013</t>
  </si>
  <si>
    <t>13/03</t>
  </si>
  <si>
    <t>13/93</t>
  </si>
  <si>
    <t>45 degree</t>
  </si>
  <si>
    <t>ipc utilizado por IMF</t>
  </si>
  <si>
    <t>Incremento del Salario mínimo real annual 2003-2013</t>
  </si>
  <si>
    <t>Pais</t>
  </si>
  <si>
    <t>Dominican Republic, Guatemala, Honduras, Mexico, Paraguay, El</t>
  </si>
  <si>
    <t>Salvador, and Uruguay</t>
  </si>
  <si>
    <t>ALC</t>
  </si>
  <si>
    <t>15-19</t>
  </si>
  <si>
    <t>20-24</t>
  </si>
  <si>
    <t>25-29</t>
  </si>
  <si>
    <t>30-34</t>
  </si>
  <si>
    <t>35-39</t>
  </si>
  <si>
    <t>40-44</t>
  </si>
  <si>
    <t>45-49</t>
  </si>
  <si>
    <t>50-54</t>
  </si>
  <si>
    <t>55-59</t>
  </si>
  <si>
    <t>60-64</t>
  </si>
  <si>
    <t>65-69</t>
  </si>
  <si>
    <t>70-74</t>
  </si>
  <si>
    <t>OECD-24</t>
  </si>
  <si>
    <t>Edad 15 a 64 años</t>
  </si>
  <si>
    <t>año</t>
  </si>
  <si>
    <t>% desocupados/PEA (eje der.)</t>
  </si>
  <si>
    <t>Proporción de ocupados con antigüedad &gt;=5 años</t>
  </si>
  <si>
    <t>Tasa de desempleo y proporcion de ocupados con antigüedad  de 5 años y mas</t>
  </si>
  <si>
    <t xml:space="preserve">Muy preocupado </t>
  </si>
  <si>
    <t xml:space="preserve">Preocupado </t>
  </si>
  <si>
    <t xml:space="preserve">Poco preocupado </t>
  </si>
  <si>
    <t>Variables</t>
  </si>
  <si>
    <t>(1)</t>
  </si>
  <si>
    <t>(2)</t>
  </si>
  <si>
    <r>
      <t>_</t>
    </r>
    <r>
      <rPr>
        <sz val="10"/>
        <rFont val="Times New Roman"/>
        <family val="1"/>
      </rPr>
      <t>(3)</t>
    </r>
  </si>
  <si>
    <t>Modelo 1</t>
  </si>
  <si>
    <t>Modelo 2</t>
  </si>
  <si>
    <t>Modelo 3</t>
  </si>
  <si>
    <t/>
  </si>
  <si>
    <t>Año=2006 vs 2012</t>
  </si>
  <si>
    <t>0.0776***</t>
  </si>
  <si>
    <t>0.0815***</t>
  </si>
  <si>
    <t>0.0917***</t>
  </si>
  <si>
    <t>(0.00395)</t>
  </si>
  <si>
    <t>(0.00394)</t>
  </si>
  <si>
    <t>(0.00461)</t>
  </si>
  <si>
    <t>0.132***</t>
  </si>
  <si>
    <t>0.173***</t>
  </si>
  <si>
    <t>0.0575***</t>
  </si>
  <si>
    <t>(0.0144)</t>
  </si>
  <si>
    <t>(0.0137)</t>
  </si>
  <si>
    <t>-0.0427***</t>
  </si>
  <si>
    <t>-0.0464***</t>
  </si>
  <si>
    <t>-0.196***</t>
  </si>
  <si>
    <t>(0.00567)</t>
  </si>
  <si>
    <t>(0.00565)</t>
  </si>
  <si>
    <t>(0.00686)</t>
  </si>
  <si>
    <t>-0.436***</t>
  </si>
  <si>
    <t>-0.392***</t>
  </si>
  <si>
    <t>-0.512***</t>
  </si>
  <si>
    <t>(0.00925)</t>
  </si>
  <si>
    <t>(0.00928)</t>
  </si>
  <si>
    <t>(0.00957)</t>
  </si>
  <si>
    <t>-0.290***</t>
  </si>
  <si>
    <t>-0.323***</t>
  </si>
  <si>
    <t>-0.381***</t>
  </si>
  <si>
    <t>(0.0114)</t>
  </si>
  <si>
    <t>(0.0113)</t>
  </si>
  <si>
    <t>-0.338***</t>
  </si>
  <si>
    <t>-0.356***</t>
  </si>
  <si>
    <t>-0.178***</t>
  </si>
  <si>
    <t>(0.0181)</t>
  </si>
  <si>
    <t>(0.0179)</t>
  </si>
  <si>
    <t>(0.0177)</t>
  </si>
  <si>
    <t>0.556***</t>
  </si>
  <si>
    <t>0.600***</t>
  </si>
  <si>
    <t>0.550***</t>
  </si>
  <si>
    <t>(0.00766)</t>
  </si>
  <si>
    <t>(0.00774)</t>
  </si>
  <si>
    <t>(0.00821)</t>
  </si>
  <si>
    <t>0.140***</t>
  </si>
  <si>
    <t>0.149***</t>
  </si>
  <si>
    <t>0.167***</t>
  </si>
  <si>
    <t>(0.0182)</t>
  </si>
  <si>
    <t>(0.0180)</t>
  </si>
  <si>
    <t>(0.0174)</t>
  </si>
  <si>
    <t>-0.170***</t>
  </si>
  <si>
    <t>-0.163***</t>
  </si>
  <si>
    <t>-0.330***</t>
  </si>
  <si>
    <t>(0.0115)</t>
  </si>
  <si>
    <t>(0.0134)</t>
  </si>
  <si>
    <t>-0.175***</t>
  </si>
  <si>
    <t>-0.140***</t>
  </si>
  <si>
    <t>-0.185***</t>
  </si>
  <si>
    <t>(0.0101)</t>
  </si>
  <si>
    <t>-0.438***</t>
  </si>
  <si>
    <t>-0.369***</t>
  </si>
  <si>
    <t>-0.466***</t>
  </si>
  <si>
    <t>(0.00897)</t>
  </si>
  <si>
    <t>(0.00912)</t>
  </si>
  <si>
    <t>(0.00936)</t>
  </si>
  <si>
    <t>0.116***</t>
  </si>
  <si>
    <t>0.148***</t>
  </si>
  <si>
    <t>0.130***</t>
  </si>
  <si>
    <t>(0.0146)</t>
  </si>
  <si>
    <t>-0.103***</t>
  </si>
  <si>
    <t>-0.112***</t>
  </si>
  <si>
    <t>-0.237***</t>
  </si>
  <si>
    <t>(0.00650)</t>
  </si>
  <si>
    <t>(0.00645)</t>
  </si>
  <si>
    <t>(0.00695)</t>
  </si>
  <si>
    <t>Edad del individuo en años</t>
  </si>
  <si>
    <t>0.0474***</t>
  </si>
  <si>
    <t>0.0476***</t>
  </si>
  <si>
    <t>0.0395***</t>
  </si>
  <si>
    <t>(0.000237)</t>
  </si>
  <si>
    <t>(0.000236)</t>
  </si>
  <si>
    <t>(0.000277)</t>
  </si>
  <si>
    <t>Edad 15 a 24 años</t>
  </si>
  <si>
    <t>-0.465***</t>
  </si>
  <si>
    <t>-0.420***</t>
  </si>
  <si>
    <t>-0.342***</t>
  </si>
  <si>
    <t>(0.00624)</t>
  </si>
  <si>
    <t>(0.00628)</t>
  </si>
  <si>
    <t>(0.00706)</t>
  </si>
  <si>
    <t>Edad 45 a 64 años</t>
  </si>
  <si>
    <t>0.0383***</t>
  </si>
  <si>
    <t>0.0544***</t>
  </si>
  <si>
    <t>(0.00600)</t>
  </si>
  <si>
    <t>(0.00596)</t>
  </si>
  <si>
    <t>(0.00701)</t>
  </si>
  <si>
    <t>-0.246***</t>
  </si>
  <si>
    <t>-0.160***</t>
  </si>
  <si>
    <t>-0.169***</t>
  </si>
  <si>
    <t>(0.00402)</t>
  </si>
  <si>
    <t>(0.00424)</t>
  </si>
  <si>
    <t>(0.00501)</t>
  </si>
  <si>
    <t>Nivel educativo bajo</t>
  </si>
  <si>
    <t>-0.340***</t>
  </si>
  <si>
    <t>-0.168***</t>
  </si>
  <si>
    <t>-0.211***</t>
  </si>
  <si>
    <t>(0.00563)</t>
  </si>
  <si>
    <t>(0.00693)</t>
  </si>
  <si>
    <t>(0.00832)</t>
  </si>
  <si>
    <t>Nivel educativo medio</t>
  </si>
  <si>
    <t>-0.252***</t>
  </si>
  <si>
    <t>-0.136***</t>
  </si>
  <si>
    <t>(0.00549)</t>
  </si>
  <si>
    <t>(0.00611)</t>
  </si>
  <si>
    <t>(0.00730)</t>
  </si>
  <si>
    <t>Informal</t>
  </si>
  <si>
    <t>-0.191***</t>
  </si>
  <si>
    <t>-0.572***</t>
  </si>
  <si>
    <t>(0.00455)</t>
  </si>
  <si>
    <t>(0.00669)</t>
  </si>
  <si>
    <t>Calificación baja</t>
  </si>
  <si>
    <t>-0.0844***</t>
  </si>
  <si>
    <t>(0.00595)</t>
  </si>
  <si>
    <t>Calificación media</t>
  </si>
  <si>
    <t>-0.333***</t>
  </si>
  <si>
    <t>-0.201***</t>
  </si>
  <si>
    <t>(0.00599)</t>
  </si>
  <si>
    <t>(0.00740)</t>
  </si>
  <si>
    <t>Total de horas trabajadas</t>
  </si>
  <si>
    <t>0.00191***</t>
  </si>
  <si>
    <t>0.00324***</t>
  </si>
  <si>
    <t>(0.000148)</t>
  </si>
  <si>
    <t>(0.000174)</t>
  </si>
  <si>
    <t>Total de horas trabajadas2</t>
  </si>
  <si>
    <t>-2.04e-06***</t>
  </si>
  <si>
    <t>-3.51e-06***</t>
  </si>
  <si>
    <t>(2.01e-07)</t>
  </si>
  <si>
    <t>(2.34e-07)</t>
  </si>
  <si>
    <t>Patrón</t>
  </si>
  <si>
    <t>0.760***</t>
  </si>
  <si>
    <t>(0.00932)</t>
  </si>
  <si>
    <t>Cuenta propia</t>
  </si>
  <si>
    <t>0.735***</t>
  </si>
  <si>
    <t>(0.00868)</t>
  </si>
  <si>
    <t>Empresa pequeña</t>
  </si>
  <si>
    <t>0.0796***</t>
  </si>
  <si>
    <t>(0.00793)</t>
  </si>
  <si>
    <t>Empresa grande</t>
  </si>
  <si>
    <t>0.0204***</t>
  </si>
  <si>
    <t>Actividades primarias</t>
  </si>
  <si>
    <t>0.576***</t>
  </si>
  <si>
    <t>(0.00843)</t>
  </si>
  <si>
    <t>Manufactura</t>
  </si>
  <si>
    <t>0.119***</t>
  </si>
  <si>
    <t>(0.00655)</t>
  </si>
  <si>
    <t>Construción</t>
  </si>
  <si>
    <t>-0.253***</t>
  </si>
  <si>
    <t>(0.0107)</t>
  </si>
  <si>
    <t>Constante</t>
  </si>
  <si>
    <t>-0.198***</t>
  </si>
  <si>
    <t>-0.0604***</t>
  </si>
  <si>
    <t>(0.0112)</t>
  </si>
  <si>
    <t>(0.0131)</t>
  </si>
  <si>
    <t>(0.0156)</t>
  </si>
  <si>
    <t>Observations</t>
  </si>
  <si>
    <t>1,080,324</t>
  </si>
  <si>
    <t>1,078,935</t>
  </si>
  <si>
    <t>873,355</t>
  </si>
  <si>
    <t>R-cuadrado</t>
  </si>
  <si>
    <t>0.274</t>
  </si>
  <si>
    <t>0.282</t>
  </si>
  <si>
    <t>0.339</t>
  </si>
  <si>
    <t>Robust standard errors in parentheses</t>
  </si>
  <si>
    <t>*** p&lt;0.01, ** p&lt;0.05, * p&lt;0.1</t>
  </si>
  <si>
    <t>HORAS</t>
  </si>
  <si>
    <t>EDAD</t>
  </si>
  <si>
    <t>Coeficiente edad</t>
  </si>
  <si>
    <t>Coeficiente horas</t>
  </si>
  <si>
    <t>Coeficiente horas 2</t>
  </si>
  <si>
    <t>Log tenure</t>
  </si>
  <si>
    <t>Antiguedad</t>
  </si>
  <si>
    <t>%incremento/reducción</t>
  </si>
  <si>
    <t>Tenure con incremento</t>
  </si>
  <si>
    <t>Diferencia respecto al perfil</t>
  </si>
  <si>
    <t>Antiguedad perfil 3</t>
  </si>
  <si>
    <t>Diferencia respecto al perfil (ordenada)</t>
  </si>
  <si>
    <t>Fuente</t>
  </si>
  <si>
    <t>Empleos para Crecer. BID, 2015.</t>
  </si>
  <si>
    <t>Nombre</t>
  </si>
  <si>
    <t>Notas</t>
  </si>
  <si>
    <t>Gráfico</t>
  </si>
  <si>
    <t>Porcentaje de constituciones que recogen provisiones de política laboral en la región</t>
  </si>
  <si>
    <t>1.10</t>
  </si>
  <si>
    <t>1.11</t>
  </si>
  <si>
    <t>1.12</t>
  </si>
  <si>
    <t>1.2.1</t>
  </si>
  <si>
    <t>Correlaciones condicionadas entre la duración del trabajador en su puesto de trabajo y características individuales</t>
  </si>
  <si>
    <t>1.13</t>
  </si>
  <si>
    <t>Minimo</t>
  </si>
  <si>
    <t>Diferencias  ln(GDP/POP) contrafactual -  ln(GDP/POP)</t>
  </si>
  <si>
    <t>Latin America and the Caribbean</t>
  </si>
  <si>
    <t>15-64</t>
  </si>
  <si>
    <t xml:space="preserve">ratio 15-65/ total </t>
  </si>
  <si>
    <t>         2000</t>
  </si>
  <si>
    <t>         2005</t>
  </si>
  <si>
    <t>         2010</t>
  </si>
  <si>
    <t>         2015</t>
  </si>
  <si>
    <t>         2020</t>
  </si>
  <si>
    <t>         2025</t>
  </si>
  <si>
    <t>         2030</t>
  </si>
  <si>
    <t>         2035</t>
  </si>
  <si>
    <t>         2040</t>
  </si>
  <si>
    <t>         2045</t>
  </si>
  <si>
    <t>         2050</t>
  </si>
  <si>
    <t>%Menor o igual  a 1 año</t>
  </si>
  <si>
    <t>Argentina</t>
  </si>
  <si>
    <t>Bolivia</t>
  </si>
  <si>
    <t>Ecuador</t>
  </si>
  <si>
    <t>Paraguay</t>
  </si>
  <si>
    <t>Chile</t>
  </si>
  <si>
    <t>Uruguay</t>
  </si>
  <si>
    <t>Guatemala</t>
  </si>
  <si>
    <t>Honduras</t>
  </si>
  <si>
    <t>Costa Rica</t>
  </si>
  <si>
    <t>Panamá</t>
  </si>
  <si>
    <t>Colombia</t>
  </si>
  <si>
    <t>Mexico</t>
  </si>
  <si>
    <t>Consituciones nacionales, mención a regulaciones laborales</t>
  </si>
  <si>
    <t>Vigentes al 31 de diciembre de 2013</t>
  </si>
  <si>
    <t>Salario mínimo</t>
  </si>
  <si>
    <t>Indemnizaciones por despidos</t>
  </si>
  <si>
    <t>Seguros de desempleo o ayudas durante el desempleo</t>
  </si>
  <si>
    <t>Reinstalación</t>
  </si>
  <si>
    <t>Bahamas</t>
  </si>
  <si>
    <t>NO</t>
  </si>
  <si>
    <t>Barbados</t>
  </si>
  <si>
    <t>Belize</t>
  </si>
  <si>
    <t>Guyana</t>
  </si>
  <si>
    <t>Haiti</t>
  </si>
  <si>
    <t>Jamaica</t>
  </si>
  <si>
    <t>Suriname</t>
  </si>
  <si>
    <t>Trinidad and Tobago</t>
  </si>
  <si>
    <t>SI</t>
  </si>
  <si>
    <t>Brazil</t>
  </si>
  <si>
    <t xml:space="preserve">Dominican Republic </t>
  </si>
  <si>
    <t>El Salvador</t>
  </si>
  <si>
    <t>Nicaragua</t>
  </si>
  <si>
    <t>Peru</t>
  </si>
  <si>
    <t>Venezuela, R.B.</t>
  </si>
  <si>
    <t>Total SI</t>
  </si>
  <si>
    <t>Total NO</t>
  </si>
  <si>
    <t>Total  AL SI</t>
  </si>
  <si>
    <t>Total AL</t>
  </si>
  <si>
    <t>Total C</t>
  </si>
  <si>
    <t>America Latina-18</t>
  </si>
  <si>
    <t>Carible-8</t>
  </si>
  <si>
    <t>ALC-18</t>
  </si>
  <si>
    <t>No sabe o no responde</t>
  </si>
  <si>
    <t>No preocupado</t>
  </si>
  <si>
    <t>Europa Occidental</t>
  </si>
  <si>
    <t>Norteamérica</t>
  </si>
  <si>
    <t>Oceanía</t>
  </si>
  <si>
    <t>Europa Oriental y Asia Central</t>
  </si>
  <si>
    <t>Asia</t>
  </si>
  <si>
    <t>América Latina</t>
  </si>
  <si>
    <t>Medio Oriente</t>
  </si>
  <si>
    <t>Africa</t>
  </si>
  <si>
    <t>Fuente: The Conference Board Total Economy Database™,January 2014, http://www.conference-board.org/data/economydatabase/</t>
  </si>
  <si>
    <t>Fuente: The Conference Board Total Economy Database™, Enero 2014</t>
  </si>
  <si>
    <t>ARG-2013</t>
  </si>
  <si>
    <t>BOL-2013</t>
  </si>
  <si>
    <t>BRA-2013</t>
  </si>
  <si>
    <t>CHL-2013</t>
  </si>
  <si>
    <t>COL-2013</t>
  </si>
  <si>
    <t>CRI-2013</t>
  </si>
  <si>
    <t>DOM-2013</t>
  </si>
  <si>
    <t>ECU-2013</t>
  </si>
  <si>
    <t>GTM-2013</t>
  </si>
  <si>
    <t>HND-2013</t>
  </si>
  <si>
    <t>MEX-2012</t>
  </si>
  <si>
    <t>NIC-2012</t>
  </si>
  <si>
    <t>PAN-2013</t>
  </si>
  <si>
    <t>PER-2013</t>
  </si>
  <si>
    <t>PRY-2013</t>
  </si>
  <si>
    <t>SLV-2013</t>
  </si>
  <si>
    <t>URY-2013</t>
  </si>
  <si>
    <t>VEN-2013</t>
  </si>
  <si>
    <t>Mínimo</t>
  </si>
  <si>
    <t>p25</t>
  </si>
  <si>
    <t>promedio</t>
  </si>
  <si>
    <t>p75</t>
  </si>
  <si>
    <t>Máximo</t>
  </si>
  <si>
    <t>1.9</t>
  </si>
  <si>
    <t>1.14</t>
  </si>
  <si>
    <t>1.15</t>
  </si>
  <si>
    <t>1.16</t>
  </si>
  <si>
    <t>1.17</t>
  </si>
  <si>
    <t>1.18</t>
  </si>
  <si>
    <t>1.19</t>
  </si>
  <si>
    <t>Shock positivo</t>
  </si>
  <si>
    <t>shock negativo</t>
  </si>
  <si>
    <t>Con shock positivo de términos de intercambio</t>
  </si>
  <si>
    <t>Sin shock positivo de términos de intercambio</t>
  </si>
  <si>
    <t>Tasa de formalidad</t>
  </si>
  <si>
    <t>Diferencias 2013-2003</t>
  </si>
  <si>
    <t>ponderados</t>
  </si>
  <si>
    <t>Sin ponderar</t>
  </si>
  <si>
    <t>Economías avanzadas</t>
  </si>
  <si>
    <t>Asia Emergente</t>
  </si>
  <si>
    <t>América Latina y El Caribe</t>
  </si>
  <si>
    <t>Oriente Medio</t>
  </si>
  <si>
    <t>ALC ~1993</t>
  </si>
  <si>
    <t>ALC ~2003</t>
  </si>
  <si>
    <t>ALC~2013</t>
  </si>
  <si>
    <t>Crecimiento de los salarios medios</t>
  </si>
  <si>
    <t>ALC (Media ponderada)</t>
  </si>
  <si>
    <t>ALC (media sin ponderar)</t>
  </si>
  <si>
    <t>Jóvenes NININI &amp; desempleados ALC ~1993</t>
  </si>
  <si>
    <t>Jóvenes NININI &amp; desempleados ALC~2003</t>
  </si>
  <si>
    <t>Jóvenes NININI &amp; desempleados ALC~2013</t>
  </si>
  <si>
    <t>Δ (PIB/POP)</t>
  </si>
  <si>
    <t xml:space="preserve">Δ(PIB/EMP) </t>
  </si>
  <si>
    <t>Promedio de la contribución del empleo al crecimiento, ALC</t>
  </si>
  <si>
    <t>USA</t>
  </si>
  <si>
    <t>Con shock positivo de terminos de intrercambio</t>
  </si>
  <si>
    <t>Sin Shock positivo de terminos de intercambio</t>
  </si>
  <si>
    <t>Salarios</t>
  </si>
  <si>
    <t>Fuente: BID, SIMS-LMK y IMF, WEO.</t>
  </si>
  <si>
    <t>Con promedios sin ponderar</t>
  </si>
  <si>
    <t>Con promedios para ALC ponderados</t>
  </si>
  <si>
    <t>Variación real 
2013-2003</t>
  </si>
  <si>
    <t>Cambio salario 2013-2003</t>
  </si>
  <si>
    <t>ALC (Media sin ponderar)</t>
  </si>
  <si>
    <t>ALC (Media Ponderada)</t>
  </si>
  <si>
    <t xml:space="preserve">
</t>
  </si>
  <si>
    <t>Fuente: FMI (2015).</t>
  </si>
  <si>
    <t>Fuente: Elaboraciaboralercambiofectados por el sólaboraciaboralercambiofectados por el shock positivo de je de trabajadorBanco Mundial (2015a).</t>
  </si>
  <si>
    <t>Nota: Los gráficos reportan la tasa de crecimiento anualizada del promedio de los salarios de trabajadores mayores a 15 años. Los países con shock positivo en los términos de intercambio son aquellos que registraron crecimiento anualizado de los términos de intercambio por encima del dos porciento en el periodo 2003-2013 (Chile, Bolivia, Colombia, Perú, Ecuador, Brasil, y Argentina). Los países sin shock positivo en los términos de intercambio son República Dominicana, Guatemala, Honduras, México, Paraguay, El Salvador, Nicaragua, Panamá, Costa Rica, Venezuela y Uruguay.</t>
  </si>
  <si>
    <t>1.8a y1.8b</t>
  </si>
  <si>
    <t xml:space="preserve">ALC-18 = Argentina, Bolivia, Brasil, Chile, Colombia, Costa Rica, Ecuador, El Salvador, Guatemala, Honduras, México, Nicaragua, Panamá, Paraguay, Perú, República Dominicana, Uruguay, Venezuela.
PPA = paridad del poder adquisitivo.
Nota: Los percentiles se refiere a la distribucies de formalidad entre pae fo para cada subgrupo. Por ejemplo, en promedio, el 15% de los trabajadores que ganan menos 4 US$ al díPor ejemplo, en promedio, el 15% de los traáPor ejemplo, en promedio, el 15% dedentro de este grupo de trabajadores. El paste grupo de trabajadoreentre los pobres alcanza un 47% de formalidad. 
</t>
  </si>
  <si>
    <t>Fuente: Elaboración propia sobre la base de las constituciones nacionales de 18 países.</t>
  </si>
  <si>
    <t>1.1.1</t>
  </si>
  <si>
    <t xml:space="preserve">Nota: El perfil omitido corresponde a un trabajador hombre, de entre 25 y 44 años, con un nivel de educación alto, ocupado en el sector formal, de calificación alta, que trabaja en promedio 43 horas semanales, asalariado, en una empresa mediana, y en el sector de servicios. </t>
  </si>
  <si>
    <t>1.2.2</t>
  </si>
  <si>
    <t>FORMALES</t>
  </si>
  <si>
    <t>OCUPADOS</t>
  </si>
  <si>
    <t>Evolución de la tasa de desempleo, 1993-2013 (en porcentaje)</t>
  </si>
  <si>
    <t>Cambio en el porcentaje de la población ocupada en el período 2013-1993 y por subperíodos</t>
  </si>
  <si>
    <t>Fuente: Elaboración propia a partir de datos de Banco Mundial (2015b).</t>
  </si>
  <si>
    <t>Cuánto del crecimiento del PIB per cápita se explica por el crecimiento de la productividad y del empleo, 1993-2013 (en porcentaje)</t>
  </si>
  <si>
    <t>Crecimiento de los salarios medios y PIB por trabajador, 2003-13 (en porcentaje)</t>
  </si>
  <si>
    <t>Elaboración propia a partir de datos BID (2015b) y FMI (2015).</t>
  </si>
  <si>
    <t>Incremento del salario mínimo real anual, 2003-13</t>
  </si>
  <si>
    <t>Crecimiento del PIB real por regiones (en porcentaje)</t>
  </si>
  <si>
    <t>Crecimiento del PIB por trabajador, porcentaje de trabajadores formales e ingresos laborales por grupos de países afectados por el shock positivo de los términos de intercambio, 2003-13</t>
  </si>
  <si>
    <t>Fuente: Elaboración propia en base a clasificación de países con shock positivo o negativo de los términos de intercambio de Banco Mundial (2015a).</t>
  </si>
  <si>
    <t>Nota: El gráfico reporta la variación de la tasa de formalidad 2003-13 (gráfico a) y de los ingresos laborales (gráfico b). Los países con un shock positivo en los términos de intercambio son aquellos que registraron un crecimiento anualizado de dichos términos por encima del 2% en el período 2003-13 (Argentina, Bolivia, Brasil, Chile, Colombia, Ecuador y Perú). Los países que no han experimentado un shock positivo en los términos de intercambio son: Costa Rica, El Salvador, Guatemala, Honduras, México, Nicaragua, Panamá, Paraguay, República Dominicana y Uruguay.</t>
  </si>
  <si>
    <t>Evolución de la productividad del trabajo por regiones, 1990-2013</t>
  </si>
  <si>
    <t>Tasa de población de 15-65 años/población total, América Latina y el Caribe</t>
  </si>
  <si>
    <t>Fuente: Elaboración propia a partir de datos Celade.</t>
  </si>
  <si>
    <t>Porcentaje de ocupados formales según categorías de ingreso, ALC-18, 2013</t>
  </si>
  <si>
    <t>Fuente: Elaboración propia en base a encuestas de hogares, circa 2013.</t>
  </si>
  <si>
    <t>Porcentaje de ocupados de entre 25 y 54 años que llevan un año o menos en su empresa o puesto de trabajo, 2013</t>
  </si>
  <si>
    <t>Nota: Los países de la OCDE abarcan Alemania, Austria, Bélgica, Dinamarca, Eslovenia, España, Estonia, Finlandia, Francia, Grecia, Hungría, Islandia, Irlanda, Italia, Luxemburgo, Noruega, Países Bajos, Polonia, Portugal, Reino Unido, República Checa, República Eslovaca, Suecia y Suiza. Los países de ALC-13 comprenden Bolivia, Brasil, Chile, Colombia, Ecuador, Guatemala, Honduras, México, Panamá, Paraguay, Perú, República Dominicana y Uruguay.</t>
  </si>
  <si>
    <t>Argentina: tasa de desempleo y proporción de ocupados de entre 15 y 64 años, con una antigüedad de cinco años y más</t>
  </si>
  <si>
    <t>Fuente: Elaboración propia a partir de la Encuesta Permanente de Hogares de Argentina.</t>
  </si>
  <si>
    <t>¿Cuán preocupado diría usted que está por quedarse sin trabajo o estar desempleado durante los próximos 12 meses, o no tiene usted trabajo?</t>
  </si>
  <si>
    <t>Fuente:  Corporación Latinobarómetro (2013)</t>
  </si>
  <si>
    <t>Potencial aumento en el PIB per cápita resultante de incorporar a los jóvenes desempleados y a los nininis en la población ocupada</t>
  </si>
  <si>
    <t>Fuente: Elaboración propia a partir de datos de Banco Mundial (2015b) y BID (2015b).</t>
  </si>
  <si>
    <t>Nota: Se asume que la productividad de los jóvenes es igual a una proporción de 0,62 del promedio.</t>
  </si>
  <si>
    <t>Tasa de participación de las mujeres en ALC y la OCDE, 1993-2013</t>
  </si>
  <si>
    <t>Años promedio que llevan los trabajadores en su empresa o puesto de trabajo (ALC frente a la OCDE), 2012</t>
  </si>
  <si>
    <t>Fuente: Elaboración propia en base a  OCDE (2015) y encuestas de hogares de ALC, circa 2012.</t>
  </si>
  <si>
    <t>Tasa de participación de adultos en el empleo, según su nivel educativo, 2013</t>
  </si>
  <si>
    <t>Nota: Los datos de Jamaica no permiten identificar a quienes cuentan con educación superior.</t>
  </si>
  <si>
    <t>Fuente: BID (2015b).</t>
  </si>
  <si>
    <t>Fuente: BID (2015b) y OCDE (2015).</t>
  </si>
  <si>
    <t xml:space="preserve">Nota: El cálculo de desempleo que se utiliza en la armonización de los indicadores del SIMS se refiere al desempleo abierto, y puede diferir con los cálculos oficiales de cada país.
ALC = América Latina y el Caribe.
</t>
  </si>
  <si>
    <t>Porcentaje de la población joven que ni estudia, ni trabaja ni busca trabajo (nininis) o está desempleada, 2013</t>
  </si>
  <si>
    <t>Gráfico 1.1: Evolución de la tasa de desempleo, 1993-2013 (en porcentaje)</t>
  </si>
  <si>
    <t>Gráfico 1.2: Cambio en el porcentaje de la población ocupada en el período 2013-1993 y por subperíodos</t>
  </si>
  <si>
    <t>1993-2013</t>
  </si>
  <si>
    <t>1993-2003</t>
  </si>
  <si>
    <t>2003-2013</t>
  </si>
  <si>
    <t>Gráfico 1.3: Cuánto del crecimiento del PIB per cápita se explica por el crecimiento de la productividad y del empleo, 1993-2013 (en porcentaje)</t>
  </si>
  <si>
    <t>Nota: El cálculo de desempleo que se utiliza en la armonización de los indicadores del SIMS se refiere al desempleo abierto, y puede diferir con los cálculos oficiales de cada país.</t>
  </si>
  <si>
    <t>ALC = América Latina y el Caribe.</t>
  </si>
  <si>
    <t>Nota: Cálculo de acuerdo a Apéndice Metodológico.</t>
  </si>
  <si>
    <t xml:space="preserve">Trabajadores que contribuyen a la seguridad social, 1993-2013 (en porcentaje)
</t>
  </si>
  <si>
    <t>Gráfico 1.6: Trabajadores que contribuyen a la seguridad social, 1993-2013 (en porcentaje)</t>
  </si>
  <si>
    <t>Gráfico 1.7: Crecimiento del PIB real por regiones (en porcentaje)</t>
  </si>
  <si>
    <t>Gráfico 1.8: Crecimiento del PIB por trabajador, porcentaje de trabajadores formales e ingresos laborales por grupos de países afectados por el shock positivo de los términos de intercambio, 2003-13</t>
  </si>
  <si>
    <t>(b) Ingreso laboral</t>
  </si>
  <si>
    <t>Gráfico 1.9: Evolución de la productividad del trabajo por regiones, 1990-2013</t>
  </si>
  <si>
    <t>Fuente: The Conference Board Total Economy Database™ (2014).</t>
  </si>
  <si>
    <t>Gráfico 1.10: Tasa de población de 15-65 años/población total, América Latina y el Caribe</t>
  </si>
  <si>
    <t>Gráfico 1.12. Porcentaje de ocupados de entre 25 y 54 años que llevan un año o menos en su empresa o puesto de trabajo, 2013</t>
  </si>
  <si>
    <t>Gráfico 1.13: Años promedio que llevan los trabajadores en su empresa o puesto de trabajo (ALC frente a la OCDE), 2012</t>
  </si>
  <si>
    <t>Fuente: Gualavisi y Oliveri (2015) sobre la base de encuestas de hogares de América Latina.</t>
  </si>
  <si>
    <t>Gráfico 1.14: ¿Cuán preocupado diría usted que está por quedarse sin trabajo o estar desempleado durante los próximos 12 meses, o no tiene usted trabajo?</t>
  </si>
  <si>
    <t>Gráfico 1.15.  Porcentaje de la población joven que ni estudia, ni trabaja ni busca trabajo (nininis) o está desempleada, 2013</t>
  </si>
  <si>
    <t>Gráfico 1.18: Tasa de participación de las mujeres en ALC y la OCDE, 1993-2013</t>
  </si>
  <si>
    <t xml:space="preserve">   Gráfico 1.19.  Tasa de participación de adultos en el empleo, según su nivel educativo, 2013</t>
  </si>
  <si>
    <t>Gráfico 1.4: Crecimiento de los salarios medios y PIB por trabajador, 2003-13 (en porcentaje)</t>
  </si>
  <si>
    <t>Fuente: Elaboración propia a partir de datos BID (2015b) y FMI (2015).</t>
  </si>
  <si>
    <t>(a) Formalidad</t>
  </si>
  <si>
    <t>Gráfico 1.2.1 Correlaciones condicionadas entre la duración del trabajador en su puesto de trabajo y características individuales</t>
  </si>
  <si>
    <t>Gráfico 1.2.2: Argentina: tasa de desempleo y proporción de ocupados de entre 15 y 64 años, con una antigüedad de cinco años y más</t>
  </si>
  <si>
    <t>Gráficos Capítulo 1. Luces y sombras del mercado laboral en ALC</t>
  </si>
  <si>
    <t>ALC ~2013</t>
  </si>
  <si>
    <t>OCDE</t>
  </si>
  <si>
    <t>#</t>
  </si>
  <si>
    <t>Gráfico 1.5 .Incremento del salario mínimo real anual, 2003-13</t>
  </si>
  <si>
    <t>Gráfico 1.11.Porcentaje de ocupados formales según categorías de ingreso, ALC-18, 2013</t>
  </si>
  <si>
    <t>Gráfico 1.17:Potencial aumento en el PIB per cápita resultante de incorporar a los jóvenes desempleados y a los nininis en la población ocupada</t>
  </si>
  <si>
    <t>Pobre &lt;4 US$</t>
  </si>
  <si>
    <t>Vulnerable 4-10 US$</t>
  </si>
  <si>
    <t>Clase Media  10-50 US$</t>
  </si>
  <si>
    <t>Clase alta 50+ US$</t>
  </si>
  <si>
    <t xml:space="preserve">ALC-18 = Argentina, Bolivia, Brasil, Chile, Colombia, Costa Rica, Ecuador, El Salvador, Guatemala, Honduras, México, Nicaragua, Panamá, Paraguay, Perú, República Dominicana, Uruguay, Venezuela.
PPA = paridad del poder adquisitivo.
Nota: Los percentiles se refieren a la distribución de la formalidad entre países para cada subgrupo. Por ejemplo:
en promedio, el 15% de los trabajadores que ganan menos de US$4 al día son formales. El 75% de los países de
ALC están por debajo del 20% de formalidad dentro de este grupo de trabajadores. El país con mayor formalidad
entre los pobres alcanza un 47% de formalidad.
</t>
  </si>
  <si>
    <t>Gráfico 1.16.  Porcentaje de la población de 15-24 años que ni estudia ni trabaja (Ninis), según quintil de ingresos del hogar, 2003-13 (promedio de América Latina y Caribe)</t>
  </si>
  <si>
    <t>Porcentaje de la población de 14-25 años que ni estudia, ni trabaja (Ninis), según quintil de ingresos del hogar, 2003-13 (promedio de América Latina y Caribe)</t>
  </si>
  <si>
    <t>EE.UU.</t>
  </si>
  <si>
    <t>Gráfico 1.1.1 Porcentaje de constituciones que recogen provisiones de política laboral en América Latina</t>
  </si>
  <si>
    <t>ALC-13 (ocupados)</t>
  </si>
  <si>
    <t>ALC-13 (ocupados formales)</t>
  </si>
  <si>
    <t>Nota: Se definen como nininis los jóvenes que no estudian ni trabajan ni buscan trabajo, y como ninis los que no estudian ni trabajan, es decir: los ninis son la suma de los nininis más los desempleados.</t>
  </si>
  <si>
    <t>Porcentaje de nininis</t>
  </si>
  <si>
    <t>Porcentaje de desempleados</t>
  </si>
  <si>
    <t>PET= Población en edad de trabajar.</t>
  </si>
  <si>
    <t>Edad 25-64 años</t>
  </si>
  <si>
    <t xml:space="preserve"> 
Copyright © [2016] Banco Interamericano de Desarrollo. Esta obra se encuentra sujeta a una licencia Creative Commons IGO 3.0 Reconocimiento-NoComercial-SinObrasDerivadas (CC-IGO 3.0 BY-NC-ND) (http://creativecommons.org/licenses/by-nc-nd/3.0/igo/legalcode) y puede ser reproducida para cualquier uso no-comercial otorgando el reconocimiento respectivo al BID. No se permiten obras derivadas.
Cualquier disputa relacionada con el uso de las obras del BID que no pueda resolverse amistosamente se someterá a arbitraje de conformidad con las reglas de la CNUDMI (UNCITRAL). El uso del nombre del BID para cualquier fin distinto al reconocimiento respectivo y el uso del logotipo del BID, no están autorizados por esta licencia CC-IGO y requieren de un acuerdo de licencia adicional.
Note que el enlace URL incluye términos y condiciones adicionales de esta licencia.
Los resultados ofrecidos en esta/e base de datos/conjunto de datos son los compilados por los autores y no necesariamente reflejan el punto de vista del Banco Interamericano de Desarrollo, de su Directorio Ejecutivo ni de los países que representa.
</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</si>
</sst>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5" formatCode="&quot;$&quot;#,##0_);\(&quot;$&quot;#,##0\)"/>
    <numFmt numFmtId="7" formatCode="&quot;$&quot;#,##0.00_);\(&quot;$&quot;#,##0.00\)"/>
    <numFmt numFmtId="43" formatCode="_(* #,##0.00_);_(* \(#,##0.00\);_(* &quot;-&quot;??_);_(@_)"/>
    <numFmt numFmtId="164" formatCode="0.0%"/>
    <numFmt numFmtId="165" formatCode="&quot;   &quot;@"/>
    <numFmt numFmtId="166" formatCode="&quot;      &quot;@"/>
    <numFmt numFmtId="167" formatCode="&quot;         &quot;@"/>
    <numFmt numFmtId="168" formatCode="&quot;            &quot;@"/>
    <numFmt numFmtId="169" formatCode="_-* #,##0.00_-;\-* #,##0.00_-;_-* \-??_-;_-@_-"/>
    <numFmt numFmtId="170" formatCode="_(&quot;C$&quot;* #,##0_);_(&quot;C$&quot;* \(#,##0\);_(&quot;C$&quot;* &quot;-&quot;_);_(@_)"/>
    <numFmt numFmtId="171" formatCode="[$-809]General"/>
    <numFmt numFmtId="172" formatCode="[&gt;0.05]#,##0.0;[&lt;-0.05]\-#,##0.0;\-\-&quot; &quot;;"/>
    <numFmt numFmtId="173" formatCode="[&gt;0.5]#,##0;[&lt;-0.5]\-#,##0;\-\-&quot; &quot;;"/>
    <numFmt numFmtId="174" formatCode="_-* #,##0\ _P_t_s_-;\-* #,##0\ _P_t_s_-;_-* &quot;-&quot;\ _P_t_s_-;_-@_-"/>
    <numFmt numFmtId="175" formatCode="_ * #,##0.00_ ;_ * \-#,##0.00_ ;_ * &quot;-&quot;??_ ;_ @_ "/>
    <numFmt numFmtId="176" formatCode="_-* #,##0.00_-;\-* #,##0.00_-;_-* &quot;-&quot;??_-;_-@_-"/>
    <numFmt numFmtId="177" formatCode="_-* #,##0.00\ _P_t_s_-;\-* #,##0.00\ _P_t_s_-;_-* &quot;-&quot;??\ _P_t_s_-;_-@_-"/>
    <numFmt numFmtId="178" formatCode="_-&quot;$&quot;* #,##0.00_-;\-&quot;$&quot;* #,##0.00_-;_-&quot;$&quot;* &quot;-&quot;??_-;_-@_-"/>
    <numFmt numFmtId="179" formatCode="[Black]#,##0.0;[Black]\-#,##0.0;;"/>
    <numFmt numFmtId="180" formatCode="_(* #,##0.000_);_(* \(#,##0.000\);_(* &quot;-&quot;??_);_(@_)"/>
    <numFmt numFmtId="181" formatCode="_(* #,##0_);_(* \(#,##0\);_(* &quot;-&quot;??_);_(@_)"/>
    <numFmt numFmtId="182" formatCode="_(* #,##0.0_);_(* \(#,##0.0\);_(* &quot;-&quot;??_);_(@_)"/>
    <numFmt numFmtId="183" formatCode="_(* #,##0.0000_);_(* \(#,##0.0000\);_(* &quot;-&quot;??_);_(@_)"/>
  </numFmts>
  <fonts count="109">
    <font>
      <sz val="11"/>
      <color theme="1"/>
      <name val="Calibri"/>
      <family val="2"/>
      <scheme val="minor"/>
    </font>
    <font>
      <sz val="11"/>
      <color theme="1"/>
      <name val="Calibri"/>
      <family val="2"/>
      <scheme val="minor"/>
    </font>
    <font>
      <b/>
      <sz val="11"/>
      <color theme="1"/>
      <name val="Calibri"/>
      <family val="2"/>
      <scheme val="minor"/>
    </font>
    <font>
      <sz val="10"/>
      <color theme="1"/>
      <name val="Garamond"/>
      <family val="1"/>
    </font>
    <font>
      <b/>
      <sz val="10"/>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0"/>
      <name val="Calibri"/>
      <family val="2"/>
      <scheme val="minor"/>
    </font>
    <font>
      <b/>
      <u/>
      <sz val="14"/>
      <color theme="10"/>
      <name val="Calibri"/>
      <family val="2"/>
      <scheme val="minor"/>
    </font>
    <font>
      <b/>
      <sz val="10"/>
      <color theme="1"/>
      <name val="Garamond"/>
      <family val="1"/>
    </font>
    <font>
      <sz val="10"/>
      <color indexed="8"/>
      <name val="MS Sans Serif"/>
      <family val="2"/>
    </font>
    <font>
      <sz val="10"/>
      <name val="Courier"/>
      <family val="3"/>
    </font>
    <font>
      <sz val="10"/>
      <name val="Arial"/>
      <family val="2"/>
    </font>
    <font>
      <sz val="10"/>
      <name val="Times New Roman"/>
      <family val="1"/>
    </font>
    <font>
      <sz val="11"/>
      <color indexed="8"/>
      <name val="Calibri"/>
      <family val="2"/>
    </font>
    <font>
      <sz val="11"/>
      <color indexed="9"/>
      <name val="Calibri"/>
      <family val="2"/>
    </font>
    <font>
      <sz val="11"/>
      <color indexed="17"/>
      <name val="Calibri"/>
      <family val="2"/>
    </font>
    <font>
      <b/>
      <sz val="18"/>
      <name val="Arial"/>
      <family val="2"/>
    </font>
    <font>
      <b/>
      <sz val="12"/>
      <name val="Arial"/>
      <family val="2"/>
    </font>
    <font>
      <b/>
      <sz val="11"/>
      <color indexed="52"/>
      <name val="Calibri"/>
      <family val="2"/>
    </font>
    <font>
      <b/>
      <sz val="11"/>
      <color indexed="9"/>
      <name val="Calibri"/>
      <family val="2"/>
    </font>
    <font>
      <sz val="11"/>
      <color indexed="52"/>
      <name val="Calibri"/>
      <family val="2"/>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sz val="10"/>
      <color indexed="54"/>
      <name val="Verdana"/>
      <family val="2"/>
    </font>
    <font>
      <b/>
      <sz val="10"/>
      <color indexed="54"/>
      <name val="Verdana"/>
      <family val="2"/>
    </font>
    <font>
      <sz val="11"/>
      <color indexed="8"/>
      <name val="Arial"/>
      <family val="2"/>
    </font>
    <font>
      <sz val="10"/>
      <name val="Arial Narrow"/>
      <family val="2"/>
    </font>
    <font>
      <sz val="10"/>
      <color theme="1"/>
      <name val="Arial Narrow"/>
      <family val="2"/>
    </font>
    <font>
      <sz val="12"/>
      <color theme="1"/>
      <name val="Calibri"/>
      <family val="2"/>
      <scheme val="minor"/>
    </font>
    <font>
      <sz val="11"/>
      <color theme="1"/>
      <name val="Times New Roman"/>
      <family val="2"/>
    </font>
    <font>
      <b/>
      <sz val="11"/>
      <color indexed="56"/>
      <name val="Calibri"/>
      <family val="2"/>
    </font>
    <font>
      <sz val="11"/>
      <color indexed="62"/>
      <name val="Calibri"/>
      <family val="2"/>
    </font>
    <font>
      <sz val="10"/>
      <color rgb="FF000000"/>
      <name val="Arial1"/>
    </font>
    <font>
      <b/>
      <sz val="8"/>
      <name val="Arial"/>
      <family val="2"/>
    </font>
    <font>
      <u/>
      <sz val="6"/>
      <color theme="10"/>
      <name val="Arial"/>
      <family val="2"/>
    </font>
    <font>
      <u/>
      <sz val="10"/>
      <color theme="10"/>
      <name val="Arial"/>
      <family val="2"/>
    </font>
    <font>
      <u/>
      <sz val="7"/>
      <color theme="10"/>
      <name val="Arial"/>
      <family val="2"/>
    </font>
    <font>
      <u/>
      <sz val="11"/>
      <color theme="10"/>
      <name val="Calibri"/>
      <family val="2"/>
    </font>
    <font>
      <u/>
      <sz val="10"/>
      <color indexed="12"/>
      <name val="Arial"/>
      <family val="2"/>
    </font>
    <font>
      <u/>
      <sz val="11"/>
      <color theme="10"/>
      <name val="Times New Roman"/>
      <family val="2"/>
    </font>
    <font>
      <sz val="11"/>
      <color indexed="20"/>
      <name val="Calibri"/>
      <family val="2"/>
    </font>
    <font>
      <sz val="10"/>
      <color theme="1"/>
      <name val="Arial"/>
      <family val="2"/>
    </font>
    <font>
      <sz val="10"/>
      <color indexed="8"/>
      <name val="Arial"/>
      <family val="2"/>
    </font>
    <font>
      <sz val="10"/>
      <name val="Arial CE"/>
      <family val="2"/>
      <charset val="238"/>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theme="1"/>
      <name val="Times New Roman"/>
      <family val="1"/>
    </font>
    <font>
      <b/>
      <sz val="14"/>
      <color theme="1"/>
      <name val="Calibri"/>
      <family val="2"/>
      <scheme val="minor"/>
    </font>
    <font>
      <b/>
      <sz val="12"/>
      <color theme="1"/>
      <name val="Calibri"/>
      <family val="2"/>
      <scheme val="minor"/>
    </font>
    <font>
      <sz val="11"/>
      <name val="Calibri"/>
      <family val="2"/>
      <scheme val="minor"/>
    </font>
    <font>
      <sz val="8"/>
      <color theme="1"/>
      <name val="Calibri"/>
      <family val="2"/>
      <scheme val="minor"/>
    </font>
    <font>
      <sz val="11"/>
      <color theme="1"/>
      <name val="Times New Roman"/>
      <family val="1"/>
    </font>
    <font>
      <b/>
      <sz val="12"/>
      <color rgb="FF000000"/>
      <name val="Times New Roman"/>
      <family val="1"/>
    </font>
    <font>
      <b/>
      <sz val="11"/>
      <color rgb="FF000000"/>
      <name val="Times New Roman"/>
      <family val="1"/>
    </font>
    <font>
      <b/>
      <sz val="16"/>
      <color theme="1"/>
      <name val="Calibri"/>
      <family val="2"/>
      <scheme val="minor"/>
    </font>
    <font>
      <b/>
      <sz val="14"/>
      <color rgb="FF000000"/>
      <name val="Times New Roman"/>
      <family val="1"/>
    </font>
    <font>
      <b/>
      <sz val="12"/>
      <color theme="1"/>
      <name val="Times New Roman"/>
      <family val="1"/>
    </font>
    <font>
      <b/>
      <sz val="14"/>
      <color theme="1"/>
      <name val="Times New Roman"/>
      <family val="1"/>
    </font>
    <font>
      <b/>
      <sz val="10"/>
      <color theme="1"/>
      <name val="Times New Roman"/>
      <family val="1"/>
    </font>
    <font>
      <i/>
      <sz val="11"/>
      <color theme="1"/>
      <name val="Times New Roman"/>
      <family val="1"/>
    </font>
    <font>
      <sz val="11"/>
      <color rgb="FFFF0000"/>
      <name val="Times New Roman"/>
      <family val="1"/>
    </font>
    <font>
      <b/>
      <i/>
      <sz val="10"/>
      <color theme="3"/>
      <name val="Times New Roman"/>
      <family val="1"/>
    </font>
    <font>
      <sz val="10"/>
      <color theme="1"/>
      <name val="Times New Roman"/>
      <family val="1"/>
    </font>
    <font>
      <sz val="10"/>
      <name val="Calibri"/>
      <family val="2"/>
    </font>
    <font>
      <sz val="10"/>
      <color indexed="9"/>
      <name val="Times New Roman"/>
      <family val="1"/>
    </font>
    <font>
      <sz val="9"/>
      <name val="Times New Roman"/>
      <family val="1"/>
    </font>
    <font>
      <b/>
      <sz val="9"/>
      <name val="Times New Roman"/>
      <family val="1"/>
    </font>
    <font>
      <b/>
      <sz val="11"/>
      <color rgb="FFFF0000"/>
      <name val="Calibri"/>
      <family val="2"/>
      <scheme val="minor"/>
    </font>
    <font>
      <i/>
      <sz val="10"/>
      <color theme="1"/>
      <name val="Calibri"/>
      <family val="2"/>
      <scheme val="minor"/>
    </font>
    <font>
      <i/>
      <sz val="11"/>
      <color theme="1"/>
      <name val="Calibri"/>
      <family val="2"/>
      <scheme val="minor"/>
    </font>
    <font>
      <sz val="10"/>
      <color theme="1"/>
      <name val="Calibri"/>
      <family val="2"/>
      <scheme val="minor"/>
    </font>
    <font>
      <b/>
      <sz val="10"/>
      <color indexed="8"/>
      <name val="Calibri"/>
      <family val="2"/>
    </font>
    <font>
      <b/>
      <sz val="11"/>
      <color indexed="8"/>
      <name val="Calibri"/>
      <family val="2"/>
    </font>
    <font>
      <sz val="12"/>
      <name val="Arial"/>
      <family val="2"/>
    </font>
    <font>
      <b/>
      <sz val="11"/>
      <color theme="1"/>
      <name val="Arial Narrow"/>
      <family val="2"/>
    </font>
    <font>
      <sz val="11"/>
      <color theme="1"/>
      <name val="Arial Narrow"/>
      <family val="2"/>
    </font>
    <font>
      <i/>
      <sz val="11"/>
      <color rgb="FFFF0000"/>
      <name val="Arial Narrow"/>
      <family val="2"/>
    </font>
    <font>
      <b/>
      <sz val="8"/>
      <color rgb="FF000000"/>
      <name val="Arial Narrow"/>
      <family val="2"/>
    </font>
    <font>
      <b/>
      <sz val="10"/>
      <color rgb="FF000000"/>
      <name val="Arial Narrow"/>
      <family val="2"/>
    </font>
    <font>
      <sz val="8"/>
      <color theme="1"/>
      <name val="Arial Narrow"/>
      <family val="2"/>
    </font>
    <font>
      <b/>
      <i/>
      <sz val="10"/>
      <color theme="1"/>
      <name val="Arial Narrow"/>
      <family val="2"/>
    </font>
    <font>
      <b/>
      <sz val="10"/>
      <name val="Arial"/>
      <family val="2"/>
    </font>
    <font>
      <b/>
      <i/>
      <sz val="10"/>
      <color theme="1"/>
      <name val="Calibri"/>
      <family val="2"/>
      <scheme val="minor"/>
    </font>
    <font>
      <b/>
      <sz val="9"/>
      <color theme="1"/>
      <name val="Calibri"/>
      <family val="2"/>
      <scheme val="minor"/>
    </font>
    <font>
      <sz val="9"/>
      <color theme="1"/>
      <name val="Calibri"/>
      <family val="2"/>
      <scheme val="minor"/>
    </font>
    <font>
      <b/>
      <sz val="9"/>
      <color theme="1"/>
      <name val="Times New Roman"/>
      <family val="1"/>
    </font>
    <font>
      <b/>
      <sz val="11"/>
      <color theme="1"/>
      <name val="Garamond"/>
      <family val="1"/>
    </font>
    <font>
      <b/>
      <sz val="10"/>
      <color rgb="FFFF0000"/>
      <name val="Times New Roman"/>
      <family val="1"/>
    </font>
    <font>
      <sz val="10"/>
      <color rgb="FFFF0000"/>
      <name val="Times New Roman"/>
      <family val="1"/>
    </font>
  </fonts>
  <fills count="6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6"/>
      </patternFill>
    </fill>
    <fill>
      <patternFill patternType="solid">
        <fgColor theme="5"/>
        <bgColor indexed="64"/>
      </patternFill>
    </fill>
    <fill>
      <patternFill patternType="solid">
        <fgColor rgb="FFEFDFD2"/>
        <bgColor indexed="64"/>
      </patternFill>
    </fill>
    <fill>
      <patternFill patternType="solid">
        <fgColor rgb="FFFFFFFF"/>
        <bgColor rgb="FF000000"/>
      </patternFill>
    </fill>
    <fill>
      <patternFill patternType="solid">
        <fgColor rgb="FF92D050"/>
        <bgColor indexed="64"/>
      </patternFill>
    </fill>
    <fill>
      <patternFill patternType="solid">
        <fgColor rgb="FFFFFF00"/>
        <bgColor indexed="64"/>
      </patternFill>
    </fill>
  </fills>
  <borders count="45">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style="medium">
        <color indexed="0"/>
      </right>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rgb="FF3366FF"/>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bottom style="medium">
        <color indexed="64"/>
      </bottom>
      <diagonal/>
    </border>
    <border>
      <left style="thin">
        <color indexed="64"/>
      </left>
      <right/>
      <top/>
      <bottom/>
      <diagonal/>
    </border>
  </borders>
  <cellStyleXfs count="413">
    <xf numFmtId="0" fontId="0" fillId="0" borderId="0"/>
    <xf numFmtId="43" fontId="1" fillId="0" borderId="0" applyFont="0" applyFill="0" applyBorder="0" applyAlignment="0" applyProtection="0"/>
    <xf numFmtId="9" fontId="1" fillId="0" borderId="0" applyFont="0" applyFill="0" applyBorder="0" applyAlignment="0" applyProtection="0"/>
    <xf numFmtId="0" fontId="19" fillId="0" borderId="0" applyNumberFormat="0" applyFill="0" applyBorder="0" applyAlignment="0" applyProtection="0"/>
    <xf numFmtId="0" fontId="22" fillId="0" borderId="0"/>
    <xf numFmtId="0" fontId="23" fillId="0" borderId="0" applyNumberFormat="0" applyFill="0" applyBorder="0" applyAlignment="0" applyProtection="0"/>
    <xf numFmtId="0" fontId="24" fillId="0" borderId="0"/>
    <xf numFmtId="165" fontId="25" fillId="0" borderId="0" applyFont="0" applyFill="0" applyBorder="0" applyAlignment="0" applyProtection="0"/>
    <xf numFmtId="166" fontId="25" fillId="0" borderId="0" applyFont="0" applyFill="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26" fillId="35" borderId="0" applyNumberFormat="0" applyBorder="0" applyAlignment="0" applyProtection="0"/>
    <xf numFmtId="0" fontId="26" fillId="36"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167" fontId="25" fillId="0" borderId="0" applyFont="0" applyFill="0" applyBorder="0" applyAlignment="0" applyProtection="0"/>
    <xf numFmtId="168" fontId="25" fillId="0" borderId="0" applyFont="0" applyFill="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26" fillId="38" borderId="0" applyNumberFormat="0" applyBorder="0" applyAlignment="0" applyProtection="0"/>
    <xf numFmtId="0" fontId="26" fillId="41" borderId="0" applyNumberFormat="0" applyBorder="0" applyAlignment="0" applyProtection="0"/>
    <xf numFmtId="0" fontId="26" fillId="4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2" borderId="0" applyNumberFormat="0" applyBorder="0" applyAlignment="0" applyProtection="0"/>
    <xf numFmtId="0" fontId="18" fillId="22" borderId="0" applyNumberFormat="0" applyBorder="0" applyAlignment="0" applyProtection="0"/>
    <xf numFmtId="0" fontId="18" fillId="26" borderId="0" applyNumberFormat="0" applyBorder="0" applyAlignment="0" applyProtection="0"/>
    <xf numFmtId="0" fontId="18" fillId="26" borderId="0" applyNumberFormat="0" applyBorder="0" applyAlignment="0" applyProtection="0"/>
    <xf numFmtId="0" fontId="18" fillId="30"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18" fillId="34" borderId="0" applyNumberFormat="0" applyBorder="0" applyAlignment="0" applyProtection="0"/>
    <xf numFmtId="0" fontId="27" fillId="45" borderId="0" applyNumberFormat="0" applyBorder="0" applyAlignment="0" applyProtection="0"/>
    <xf numFmtId="0" fontId="27" fillId="42" borderId="0" applyNumberFormat="0" applyBorder="0" applyAlignment="0" applyProtection="0"/>
    <xf numFmtId="0" fontId="27" fillId="43"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48"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18" fillId="31" borderId="0" applyNumberFormat="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9" fillId="5" borderId="0" applyNumberFormat="0" applyBorder="0" applyAlignment="0" applyProtection="0"/>
    <xf numFmtId="0" fontId="9" fillId="5" borderId="0" applyNumberFormat="0" applyBorder="0" applyAlignment="0" applyProtection="0"/>
    <xf numFmtId="0" fontId="28" fillId="37" borderId="0" applyNumberFormat="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13" fillId="8" borderId="7" applyNumberFormat="0" applyAlignment="0" applyProtection="0"/>
    <xf numFmtId="0" fontId="13" fillId="8" borderId="7" applyNumberFormat="0" applyAlignment="0" applyProtection="0"/>
    <xf numFmtId="0" fontId="31" fillId="49" borderId="13" applyNumberFormat="0" applyAlignment="0" applyProtection="0"/>
    <xf numFmtId="0" fontId="32" fillId="50" borderId="14" applyNumberFormat="0" applyAlignment="0" applyProtection="0"/>
    <xf numFmtId="0" fontId="33" fillId="0" borderId="15" applyNumberFormat="0" applyFill="0" applyAlignment="0" applyProtection="0"/>
    <xf numFmtId="0" fontId="15" fillId="9" borderId="10" applyNumberFormat="0" applyAlignment="0" applyProtection="0"/>
    <xf numFmtId="0" fontId="15" fillId="9" borderId="10" applyNumberFormat="0" applyAlignment="0" applyProtection="0"/>
    <xf numFmtId="1" fontId="34" fillId="51" borderId="16">
      <alignment horizontal="right" vertical="center"/>
    </xf>
    <xf numFmtId="0" fontId="35" fillId="51" borderId="16">
      <alignment horizontal="right" vertical="center" indent="1"/>
    </xf>
    <xf numFmtId="0" fontId="24" fillId="51" borderId="17"/>
    <xf numFmtId="0" fontId="34" fillId="52" borderId="16">
      <alignment horizontal="center" vertical="center"/>
    </xf>
    <xf numFmtId="1" fontId="34" fillId="51" borderId="16">
      <alignment horizontal="right" vertical="center"/>
    </xf>
    <xf numFmtId="0" fontId="24" fillId="51" borderId="0"/>
    <xf numFmtId="0" fontId="36" fillId="51" borderId="16">
      <alignment horizontal="left" vertical="center" indent="1"/>
    </xf>
    <xf numFmtId="0" fontId="36" fillId="51" borderId="18">
      <alignment horizontal="left" vertical="center" indent="1"/>
    </xf>
    <xf numFmtId="0" fontId="37" fillId="51" borderId="19">
      <alignment horizontal="left" vertical="center" indent="1"/>
    </xf>
    <xf numFmtId="0" fontId="36" fillId="51" borderId="16">
      <alignment horizontal="left" indent="1"/>
    </xf>
    <xf numFmtId="0" fontId="35" fillId="51" borderId="16">
      <alignment horizontal="right" vertical="center" indent="1"/>
    </xf>
    <xf numFmtId="0" fontId="38" fillId="53" borderId="16">
      <alignment horizontal="left" vertical="center" indent="1"/>
    </xf>
    <xf numFmtId="0" fontId="38" fillId="53" borderId="16">
      <alignment horizontal="left" vertical="center" indent="1"/>
    </xf>
    <xf numFmtId="0" fontId="39" fillId="51" borderId="16">
      <alignment horizontal="left" vertical="center" indent="1"/>
    </xf>
    <xf numFmtId="0" fontId="40" fillId="51" borderId="16">
      <alignment horizontal="left" vertical="center"/>
    </xf>
    <xf numFmtId="0" fontId="41" fillId="51" borderId="17"/>
    <xf numFmtId="0" fontId="34" fillId="54" borderId="16">
      <alignment horizontal="left" vertical="center" indent="1"/>
    </xf>
    <xf numFmtId="169" fontId="24" fillId="0" borderId="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4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4" fillId="0" borderId="0" applyFont="0" applyFill="0" applyBorder="0" applyAlignment="0" applyProtection="0"/>
    <xf numFmtId="43" fontId="1" fillId="0" borderId="0" applyFont="0" applyFill="0" applyBorder="0" applyAlignment="0" applyProtection="0"/>
    <xf numFmtId="43" fontId="45" fillId="0" borderId="0" applyFont="0" applyFill="0" applyBorder="0" applyAlignment="0" applyProtection="0"/>
    <xf numFmtId="170" fontId="24" fillId="0" borderId="0" applyFont="0" applyFill="0" applyBorder="0" applyAlignment="0" applyProtection="0"/>
    <xf numFmtId="0" fontId="24" fillId="0" borderId="20"/>
    <xf numFmtId="0" fontId="24" fillId="0" borderId="20"/>
    <xf numFmtId="0" fontId="46" fillId="0" borderId="0" applyNumberFormat="0" applyFill="0" applyBorder="0" applyAlignment="0" applyProtection="0"/>
    <xf numFmtId="0" fontId="27" fillId="55" borderId="0" applyNumberFormat="0" applyBorder="0" applyAlignment="0" applyProtection="0"/>
    <xf numFmtId="0" fontId="27" fillId="56" borderId="0" applyNumberFormat="0" applyBorder="0" applyAlignment="0" applyProtection="0"/>
    <xf numFmtId="0" fontId="27" fillId="57" borderId="0" applyNumberFormat="0" applyBorder="0" applyAlignment="0" applyProtection="0"/>
    <xf numFmtId="0" fontId="27" fillId="46" borderId="0" applyNumberFormat="0" applyBorder="0" applyAlignment="0" applyProtection="0"/>
    <xf numFmtId="0" fontId="27" fillId="47" borderId="0" applyNumberFormat="0" applyBorder="0" applyAlignment="0" applyProtection="0"/>
    <xf numFmtId="0" fontId="27" fillId="58" borderId="0" applyNumberFormat="0" applyBorder="0" applyAlignment="0" applyProtection="0"/>
    <xf numFmtId="0" fontId="47" fillId="40" borderId="13" applyNumberFormat="0" applyAlignment="0" applyProtection="0"/>
    <xf numFmtId="0" fontId="24" fillId="0" borderId="0" applyFont="0" applyFill="0" applyBorder="0" applyAlignment="0" applyProtection="0"/>
    <xf numFmtId="0" fontId="24" fillId="0" borderId="0" applyFont="0" applyFill="0" applyBorder="0" applyAlignment="0" applyProtection="0"/>
    <xf numFmtId="0" fontId="24" fillId="0" borderId="0" applyFont="0" applyFill="0" applyBorder="0" applyAlignment="0" applyProtection="0"/>
    <xf numFmtId="171" fontId="48" fillId="0" borderId="0" applyBorder="0" applyProtection="0"/>
    <xf numFmtId="0" fontId="17" fillId="0" borderId="0" applyNumberFormat="0" applyFill="0" applyBorder="0" applyAlignment="0" applyProtection="0"/>
    <xf numFmtId="0" fontId="17" fillId="0" borderId="0" applyNumberFormat="0" applyFill="0" applyBorder="0" applyAlignment="0" applyProtection="0"/>
    <xf numFmtId="0" fontId="24" fillId="0" borderId="0" applyFont="0" applyFill="0" applyBorder="0" applyAlignment="0" applyProtection="0"/>
    <xf numFmtId="2" fontId="24" fillId="0" borderId="0" applyFon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49" fillId="0" borderId="0"/>
    <xf numFmtId="0" fontId="5" fillId="0" borderId="4" applyNumberFormat="0" applyFill="0" applyAlignment="0" applyProtection="0"/>
    <xf numFmtId="0" fontId="5" fillId="0" borderId="4" applyNumberFormat="0" applyFill="0" applyAlignment="0" applyProtection="0"/>
    <xf numFmtId="0" fontId="6" fillId="0" borderId="5" applyNumberFormat="0" applyFill="0" applyAlignment="0" applyProtection="0"/>
    <xf numFmtId="0" fontId="6" fillId="0" borderId="5" applyNumberFormat="0" applyFill="0" applyAlignment="0" applyProtection="0"/>
    <xf numFmtId="0" fontId="7" fillId="0" borderId="6" applyNumberFormat="0" applyFill="0" applyAlignment="0" applyProtection="0"/>
    <xf numFmtId="0" fontId="7" fillId="0" borderId="6" applyNumberFormat="0" applyFill="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50" fillId="0" borderId="0" applyNumberFormat="0" applyFill="0" applyBorder="0" applyAlignment="0" applyProtection="0">
      <alignment vertical="top"/>
      <protection locked="0"/>
    </xf>
    <xf numFmtId="0" fontId="51" fillId="0" borderId="0" applyNumberFormat="0" applyFill="0" applyBorder="0" applyAlignment="0" applyProtection="0">
      <alignment vertical="top"/>
      <protection locked="0"/>
    </xf>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172" fontId="25" fillId="0" borderId="0" applyFont="0" applyFill="0" applyBorder="0" applyAlignment="0" applyProtection="0"/>
    <xf numFmtId="173" fontId="25" fillId="0" borderId="0" applyFont="0" applyFill="0" applyBorder="0" applyAlignment="0" applyProtection="0"/>
    <xf numFmtId="0" fontId="56" fillId="36" borderId="0" applyNumberFormat="0" applyBorder="0" applyAlignment="0" applyProtection="0"/>
    <xf numFmtId="0" fontId="11" fillId="7" borderId="7" applyNumberFormat="0" applyAlignment="0" applyProtection="0"/>
    <xf numFmtId="0" fontId="11" fillId="7" borderId="7" applyNumberFormat="0" applyAlignment="0" applyProtection="0"/>
    <xf numFmtId="0" fontId="14" fillId="0" borderId="9" applyNumberFormat="0" applyFill="0" applyAlignment="0" applyProtection="0"/>
    <xf numFmtId="0" fontId="14" fillId="0" borderId="9" applyNumberFormat="0" applyFill="0" applyAlignment="0" applyProtection="0"/>
    <xf numFmtId="174"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43"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6"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5" fontId="24"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7" fontId="24" fillId="0" borderId="0" applyFont="0" applyFill="0" applyBorder="0" applyAlignment="0" applyProtection="0"/>
    <xf numFmtId="5" fontId="24" fillId="0" borderId="0" applyFont="0" applyFill="0" applyBorder="0" applyAlignment="0" applyProtection="0"/>
    <xf numFmtId="0" fontId="10" fillId="6" borderId="0" applyNumberFormat="0" applyBorder="0" applyAlignment="0" applyProtection="0"/>
    <xf numFmtId="0" fontId="10" fillId="6"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3" fillId="0" borderId="0"/>
    <xf numFmtId="0" fontId="1" fillId="0" borderId="0"/>
    <xf numFmtId="0" fontId="1" fillId="0" borderId="0"/>
    <xf numFmtId="0" fontId="57" fillId="0" borderId="0"/>
    <xf numFmtId="0" fontId="24" fillId="0" borderId="0"/>
    <xf numFmtId="0" fontId="1" fillId="0" borderId="0"/>
    <xf numFmtId="0" fontId="1" fillId="0" borderId="0"/>
    <xf numFmtId="0" fontId="24" fillId="0" borderId="0"/>
    <xf numFmtId="0" fontId="24" fillId="0" borderId="0"/>
    <xf numFmtId="0" fontId="44" fillId="0" borderId="0"/>
    <xf numFmtId="0" fontId="44" fillId="0" borderId="0"/>
    <xf numFmtId="0" fontId="24" fillId="0" borderId="0" applyNumberFormat="0" applyFill="0" applyBorder="0" applyAlignment="0" applyProtection="0"/>
    <xf numFmtId="0" fontId="42" fillId="0" borderId="0"/>
    <xf numFmtId="0" fontId="1" fillId="0" borderId="0"/>
    <xf numFmtId="0" fontId="1"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45" fillId="0" borderId="0"/>
    <xf numFmtId="0" fontId="1" fillId="0" borderId="0"/>
    <xf numFmtId="0" fontId="1" fillId="0" borderId="0"/>
    <xf numFmtId="0" fontId="58" fillId="0" borderId="0"/>
    <xf numFmtId="0" fontId="58" fillId="0" borderId="0"/>
    <xf numFmtId="0" fontId="58" fillId="0" borderId="0"/>
    <xf numFmtId="0" fontId="57" fillId="0" borderId="0"/>
    <xf numFmtId="0" fontId="24" fillId="0" borderId="0"/>
    <xf numFmtId="0" fontId="24" fillId="0" borderId="0"/>
    <xf numFmtId="0" fontId="24" fillId="0" borderId="0"/>
    <xf numFmtId="0" fontId="42" fillId="0" borderId="0"/>
    <xf numFmtId="0" fontId="1" fillId="0" borderId="0"/>
    <xf numFmtId="0" fontId="1" fillId="0" borderId="0"/>
    <xf numFmtId="0" fontId="1" fillId="0" borderId="0"/>
    <xf numFmtId="0" fontId="57" fillId="0" borderId="0"/>
    <xf numFmtId="0" fontId="43" fillId="0" borderId="0"/>
    <xf numFmtId="0" fontId="24" fillId="0" borderId="0"/>
    <xf numFmtId="0" fontId="24" fillId="0" borderId="0"/>
    <xf numFmtId="0" fontId="58" fillId="0" borderId="0"/>
    <xf numFmtId="0" fontId="1" fillId="0" borderId="0"/>
    <xf numFmtId="0" fontId="1" fillId="0" borderId="0"/>
    <xf numFmtId="0" fontId="4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4" fillId="0" borderId="0"/>
    <xf numFmtId="0" fontId="59" fillId="0" borderId="0"/>
    <xf numFmtId="0" fontId="24" fillId="59" borderId="2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 fillId="10" borderId="11" applyNumberFormat="0" applyFont="0" applyAlignment="0" applyProtection="0"/>
    <xf numFmtId="0" fontId="12" fillId="8" borderId="8" applyNumberFormat="0" applyAlignment="0" applyProtection="0"/>
    <xf numFmtId="0" fontId="12" fillId="8" borderId="8" applyNumberFormat="0" applyAlignment="0" applyProtection="0"/>
    <xf numFmtId="9" fontId="1"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24" fillId="0" borderId="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42" fillId="0" borderId="0" applyFont="0" applyFill="0" applyBorder="0" applyAlignment="0" applyProtection="0"/>
    <xf numFmtId="9" fontId="24" fillId="0" borderId="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4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79" fontId="25" fillId="0" borderId="0" applyFont="0" applyFill="0" applyBorder="0" applyAlignment="0" applyProtection="0"/>
    <xf numFmtId="10"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9" fontId="24" fillId="0" borderId="0" applyFont="0" applyFill="0" applyBorder="0" applyAlignment="0" applyProtection="0"/>
    <xf numFmtId="4" fontId="24" fillId="0" borderId="0" applyFont="0" applyFill="0" applyBorder="0" applyAlignment="0" applyProtection="0"/>
    <xf numFmtId="3" fontId="24" fillId="0" borderId="0" applyFont="0" applyFill="0" applyBorder="0" applyAlignment="0" applyProtection="0"/>
    <xf numFmtId="0" fontId="60" fillId="49" borderId="22" applyNumberFormat="0" applyAlignment="0" applyProtection="0"/>
    <xf numFmtId="0" fontId="22" fillId="0" borderId="0"/>
    <xf numFmtId="0" fontId="61" fillId="0" borderId="0" applyNumberFormat="0" applyFill="0" applyBorder="0" applyAlignment="0" applyProtection="0"/>
    <xf numFmtId="0" fontId="62" fillId="0" borderId="0" applyNumberFormat="0" applyFill="0" applyBorder="0" applyAlignment="0" applyProtection="0"/>
    <xf numFmtId="0" fontId="63" fillId="0" borderId="0" applyNumberFormat="0" applyFill="0" applyBorder="0" applyAlignment="0" applyProtection="0"/>
    <xf numFmtId="0" fontId="63" fillId="0" borderId="0" applyNumberFormat="0" applyFill="0" applyBorder="0" applyAlignment="0" applyProtection="0"/>
    <xf numFmtId="0" fontId="64" fillId="0" borderId="23" applyNumberFormat="0" applyFill="0" applyAlignment="0" applyProtection="0"/>
    <xf numFmtId="0" fontId="65" fillId="0" borderId="24" applyNumberFormat="0" applyFill="0" applyAlignment="0" applyProtection="0"/>
    <xf numFmtId="0" fontId="46" fillId="0" borderId="25" applyNumberFormat="0" applyFill="0" applyAlignment="0" applyProtection="0"/>
    <xf numFmtId="0" fontId="2" fillId="0" borderId="12" applyNumberFormat="0" applyFill="0" applyAlignment="0" applyProtection="0"/>
    <xf numFmtId="0" fontId="2" fillId="0" borderId="12" applyNumberFormat="0" applyFill="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24" fillId="0" borderId="26" applyNumberFormat="0" applyFill="0" applyProtection="0">
      <alignment horizontal="left" vertical="center" wrapText="1"/>
    </xf>
    <xf numFmtId="0" fontId="83" fillId="0" borderId="0"/>
    <xf numFmtId="43" fontId="83" fillId="0" borderId="0" applyFont="0" applyFill="0" applyBorder="0" applyAlignment="0" applyProtection="0"/>
    <xf numFmtId="0" fontId="26" fillId="0" borderId="0"/>
    <xf numFmtId="9" fontId="26" fillId="0" borderId="0" applyFont="0" applyFill="0" applyBorder="0" applyAlignment="0" applyProtection="0"/>
  </cellStyleXfs>
  <cellXfs count="344">
    <xf numFmtId="0" fontId="0" fillId="0" borderId="0" xfId="0"/>
    <xf numFmtId="4" fontId="0" fillId="0" borderId="0" xfId="0" applyNumberFormat="1"/>
    <xf numFmtId="9" fontId="0" fillId="0" borderId="0" xfId="2" applyFont="1"/>
    <xf numFmtId="0" fontId="3" fillId="2" borderId="0" xfId="0" applyFont="1" applyFill="1" applyBorder="1"/>
    <xf numFmtId="0" fontId="3" fillId="0" borderId="0" xfId="0" applyFont="1" applyBorder="1"/>
    <xf numFmtId="0" fontId="3" fillId="2" borderId="1" xfId="0" applyFont="1" applyFill="1" applyBorder="1"/>
    <xf numFmtId="1" fontId="3" fillId="0" borderId="0" xfId="0" applyNumberFormat="1" applyFont="1"/>
    <xf numFmtId="1" fontId="3" fillId="3" borderId="0" xfId="0" applyNumberFormat="1" applyFont="1" applyFill="1"/>
    <xf numFmtId="0" fontId="3" fillId="0" borderId="0" xfId="0" applyFont="1"/>
    <xf numFmtId="1" fontId="3" fillId="0" borderId="0" xfId="0" applyNumberFormat="1" applyFont="1" applyBorder="1"/>
    <xf numFmtId="0" fontId="2" fillId="0" borderId="0" xfId="0" applyFont="1"/>
    <xf numFmtId="0" fontId="4" fillId="0" borderId="2" xfId="0" applyFont="1" applyBorder="1" applyAlignment="1">
      <alignment horizontal="center" vertical="center" wrapText="1"/>
    </xf>
    <xf numFmtId="0" fontId="0" fillId="0" borderId="3" xfId="0" applyBorder="1"/>
    <xf numFmtId="43" fontId="0" fillId="0" borderId="3" xfId="1" applyFont="1" applyBorder="1"/>
    <xf numFmtId="0" fontId="0" fillId="0" borderId="0" xfId="0" applyBorder="1"/>
    <xf numFmtId="43" fontId="0" fillId="0" borderId="0" xfId="1" applyFont="1" applyBorder="1"/>
    <xf numFmtId="0" fontId="0" fillId="0" borderId="1" xfId="0" applyBorder="1"/>
    <xf numFmtId="43" fontId="0" fillId="0" borderId="1" xfId="1" applyFont="1" applyBorder="1"/>
    <xf numFmtId="9" fontId="0" fillId="0" borderId="3" xfId="2" applyFont="1" applyBorder="1"/>
    <xf numFmtId="9" fontId="0" fillId="0" borderId="0" xfId="2" applyFont="1" applyBorder="1"/>
    <xf numFmtId="9" fontId="0" fillId="0" borderId="1" xfId="2" applyFont="1" applyBorder="1"/>
    <xf numFmtId="0" fontId="20" fillId="0" borderId="0" xfId="3" applyFont="1"/>
    <xf numFmtId="0" fontId="21" fillId="0" borderId="0" xfId="0" applyFont="1"/>
    <xf numFmtId="0" fontId="3" fillId="0" borderId="0" xfId="0" applyFont="1" applyAlignment="1">
      <alignment horizontal="center"/>
    </xf>
    <xf numFmtId="0" fontId="3" fillId="0" borderId="1" xfId="0" applyFont="1" applyBorder="1"/>
    <xf numFmtId="0" fontId="3" fillId="3" borderId="0" xfId="0" applyFont="1" applyFill="1"/>
    <xf numFmtId="9" fontId="3" fillId="0" borderId="0" xfId="2" applyFont="1"/>
    <xf numFmtId="9" fontId="3" fillId="0" borderId="0" xfId="2" applyFont="1" applyBorder="1"/>
    <xf numFmtId="9" fontId="3" fillId="0" borderId="1" xfId="2" applyFont="1" applyBorder="1"/>
    <xf numFmtId="164" fontId="3" fillId="0" borderId="0" xfId="2" applyNumberFormat="1" applyFont="1"/>
    <xf numFmtId="0" fontId="3" fillId="3" borderId="0" xfId="0" applyFont="1" applyFill="1" applyBorder="1"/>
    <xf numFmtId="164" fontId="3" fillId="0" borderId="0" xfId="2" applyNumberFormat="1" applyFont="1" applyBorder="1"/>
    <xf numFmtId="0" fontId="3" fillId="3" borderId="1" xfId="0" applyFont="1" applyFill="1" applyBorder="1"/>
    <xf numFmtId="1" fontId="3" fillId="3" borderId="1" xfId="0" applyNumberFormat="1" applyFont="1" applyFill="1" applyBorder="1"/>
    <xf numFmtId="164" fontId="3" fillId="0" borderId="1" xfId="2" applyNumberFormat="1" applyFont="1" applyBorder="1"/>
    <xf numFmtId="0" fontId="66" fillId="0" borderId="0" xfId="0" applyFont="1" applyAlignment="1">
      <alignment horizontal="left" vertical="center"/>
    </xf>
    <xf numFmtId="0" fontId="2" fillId="0" borderId="0" xfId="0" applyFont="1" applyBorder="1" applyAlignment="1">
      <alignment horizontal="center"/>
    </xf>
    <xf numFmtId="2" fontId="2" fillId="0" borderId="3" xfId="0" applyNumberFormat="1" applyFont="1" applyBorder="1"/>
    <xf numFmtId="0" fontId="2" fillId="0" borderId="1" xfId="0" applyFont="1" applyBorder="1" applyAlignment="1">
      <alignment horizontal="center"/>
    </xf>
    <xf numFmtId="2" fontId="2" fillId="0" borderId="1" xfId="0" applyNumberFormat="1" applyFont="1" applyBorder="1"/>
    <xf numFmtId="2" fontId="0" fillId="0" borderId="0" xfId="0" applyNumberFormat="1"/>
    <xf numFmtId="2" fontId="0" fillId="0" borderId="0" xfId="0" applyNumberFormat="1" applyBorder="1"/>
    <xf numFmtId="2" fontId="0" fillId="0" borderId="1" xfId="0" applyNumberFormat="1" applyBorder="1"/>
    <xf numFmtId="0" fontId="2" fillId="0" borderId="0" xfId="0" applyFont="1" applyBorder="1"/>
    <xf numFmtId="0" fontId="0" fillId="0" borderId="0" xfId="0" applyAlignment="1">
      <alignment vertical="center" wrapText="1"/>
    </xf>
    <xf numFmtId="164" fontId="0" fillId="0" borderId="0" xfId="2" applyNumberFormat="1" applyFont="1" applyBorder="1"/>
    <xf numFmtId="43" fontId="0" fillId="0" borderId="0" xfId="1" applyFont="1" applyBorder="1" applyAlignment="1">
      <alignment horizontal="center"/>
    </xf>
    <xf numFmtId="180" fontId="69" fillId="0" borderId="0" xfId="1" applyNumberFormat="1" applyFont="1" applyBorder="1"/>
    <xf numFmtId="164" fontId="0" fillId="0" borderId="1" xfId="2" applyNumberFormat="1" applyFont="1" applyBorder="1"/>
    <xf numFmtId="0" fontId="0" fillId="0" borderId="2" xfId="0" applyBorder="1"/>
    <xf numFmtId="0" fontId="2" fillId="0" borderId="2" xfId="0" applyFont="1" applyBorder="1" applyAlignment="1">
      <alignment vertical="center"/>
    </xf>
    <xf numFmtId="0" fontId="2" fillId="0" borderId="2" xfId="0" applyFont="1" applyBorder="1"/>
    <xf numFmtId="0" fontId="0" fillId="0" borderId="2" xfId="0" applyBorder="1" applyAlignment="1">
      <alignment wrapText="1"/>
    </xf>
    <xf numFmtId="0" fontId="2" fillId="0" borderId="2" xfId="0" applyFont="1" applyBorder="1" applyAlignment="1">
      <alignment horizontal="left" vertical="center"/>
    </xf>
    <xf numFmtId="164" fontId="0" fillId="0" borderId="3" xfId="2" applyNumberFormat="1" applyFont="1" applyBorder="1" applyAlignment="1">
      <alignment horizontal="left"/>
    </xf>
    <xf numFmtId="10" fontId="0" fillId="0" borderId="3" xfId="1" applyNumberFormat="1" applyFont="1" applyBorder="1" applyAlignment="1">
      <alignment horizontal="left"/>
    </xf>
    <xf numFmtId="9" fontId="0" fillId="0" borderId="3" xfId="1" applyNumberFormat="1" applyFont="1" applyBorder="1"/>
    <xf numFmtId="164" fontId="0" fillId="0" borderId="0" xfId="2" applyNumberFormat="1" applyFont="1" applyBorder="1" applyAlignment="1">
      <alignment horizontal="left"/>
    </xf>
    <xf numFmtId="10" fontId="0" fillId="0" borderId="0" xfId="1" applyNumberFormat="1" applyFont="1" applyBorder="1" applyAlignment="1">
      <alignment horizontal="left"/>
    </xf>
    <xf numFmtId="43" fontId="2" fillId="0" borderId="0" xfId="1" applyFont="1" applyBorder="1"/>
    <xf numFmtId="164" fontId="0" fillId="0" borderId="0" xfId="2" applyNumberFormat="1" applyFont="1"/>
    <xf numFmtId="164" fontId="0" fillId="0" borderId="1" xfId="2" applyNumberFormat="1" applyFont="1" applyBorder="1" applyAlignment="1">
      <alignment horizontal="left"/>
    </xf>
    <xf numFmtId="10" fontId="0" fillId="0" borderId="1" xfId="1" applyNumberFormat="1" applyFont="1" applyBorder="1" applyAlignment="1">
      <alignment horizontal="left"/>
    </xf>
    <xf numFmtId="0" fontId="0" fillId="0" borderId="0" xfId="0" applyAlignment="1">
      <alignment horizontal="left"/>
    </xf>
    <xf numFmtId="0" fontId="70" fillId="0" borderId="0" xfId="0" applyFont="1" applyAlignment="1">
      <alignment horizontal="left" vertical="center"/>
    </xf>
    <xf numFmtId="0" fontId="66" fillId="0" borderId="0" xfId="0" applyFont="1" applyAlignment="1">
      <alignment vertical="center"/>
    </xf>
    <xf numFmtId="0" fontId="72" fillId="0" borderId="0" xfId="0" applyFont="1" applyAlignment="1">
      <alignment horizontal="left" vertical="center"/>
    </xf>
    <xf numFmtId="0" fontId="73" fillId="0" borderId="0" xfId="0" applyFont="1" applyAlignment="1">
      <alignment horizontal="left" vertical="center"/>
    </xf>
    <xf numFmtId="0" fontId="74" fillId="0" borderId="0" xfId="0" applyFont="1"/>
    <xf numFmtId="0" fontId="4" fillId="0" borderId="0" xfId="0" applyFont="1" applyAlignment="1">
      <alignment horizontal="center" vertical="center" wrapText="1"/>
    </xf>
    <xf numFmtId="9" fontId="0" fillId="0" borderId="3" xfId="0" applyNumberFormat="1" applyBorder="1"/>
    <xf numFmtId="164" fontId="0" fillId="0" borderId="3" xfId="2" applyNumberFormat="1" applyFont="1" applyBorder="1"/>
    <xf numFmtId="164" fontId="0" fillId="0" borderId="3" xfId="0" applyNumberFormat="1" applyBorder="1"/>
    <xf numFmtId="9" fontId="0" fillId="0" borderId="0" xfId="0" applyNumberFormat="1" applyBorder="1"/>
    <xf numFmtId="164" fontId="0" fillId="0" borderId="0" xfId="0" applyNumberFormat="1" applyBorder="1"/>
    <xf numFmtId="9" fontId="0" fillId="0" borderId="1" xfId="0" applyNumberFormat="1" applyBorder="1"/>
    <xf numFmtId="164" fontId="0" fillId="0" borderId="1" xfId="0" applyNumberFormat="1" applyBorder="1"/>
    <xf numFmtId="0" fontId="2" fillId="0" borderId="0" xfId="0" applyFont="1" applyFill="1" applyBorder="1"/>
    <xf numFmtId="164" fontId="2" fillId="0" borderId="0" xfId="2" applyNumberFormat="1" applyFont="1"/>
    <xf numFmtId="0" fontId="4" fillId="0" borderId="3" xfId="0" applyFont="1" applyBorder="1" applyAlignment="1">
      <alignment horizontal="center" vertical="center" wrapText="1"/>
    </xf>
    <xf numFmtId="0" fontId="75" fillId="0" borderId="0" xfId="0" applyFont="1" applyAlignment="1">
      <alignment vertical="center"/>
    </xf>
    <xf numFmtId="0" fontId="4" fillId="0" borderId="3" xfId="0" applyFont="1" applyBorder="1" applyAlignment="1">
      <alignment horizontal="center" vertical="center"/>
    </xf>
    <xf numFmtId="0" fontId="0" fillId="0" borderId="0" xfId="0" applyAlignment="1"/>
    <xf numFmtId="0" fontId="3" fillId="0" borderId="3" xfId="0" applyFont="1" applyBorder="1"/>
    <xf numFmtId="9" fontId="2" fillId="0" borderId="0" xfId="2" applyFont="1" applyBorder="1"/>
    <xf numFmtId="0" fontId="0" fillId="0" borderId="0" xfId="0" applyFill="1" applyBorder="1"/>
    <xf numFmtId="0" fontId="4" fillId="0" borderId="0" xfId="0" applyFont="1" applyAlignment="1">
      <alignment horizontal="left" vertical="center"/>
    </xf>
    <xf numFmtId="2" fontId="3" fillId="0" borderId="0" xfId="0" applyNumberFormat="1" applyFont="1" applyBorder="1"/>
    <xf numFmtId="17" fontId="3" fillId="0" borderId="0" xfId="0" applyNumberFormat="1" applyFont="1" applyBorder="1"/>
    <xf numFmtId="181" fontId="0" fillId="0" borderId="0" xfId="1" applyNumberFormat="1" applyFont="1" applyBorder="1"/>
    <xf numFmtId="43" fontId="3" fillId="0" borderId="0" xfId="1" applyFont="1"/>
    <xf numFmtId="181" fontId="0" fillId="0" borderId="1" xfId="1" applyNumberFormat="1" applyFont="1" applyBorder="1"/>
    <xf numFmtId="10" fontId="3" fillId="0" borderId="0" xfId="2" applyNumberFormat="1" applyFont="1" applyBorder="1"/>
    <xf numFmtId="2" fontId="3" fillId="0" borderId="0" xfId="0" applyNumberFormat="1" applyFont="1"/>
    <xf numFmtId="181" fontId="0" fillId="0" borderId="3" xfId="1" applyNumberFormat="1" applyFont="1" applyBorder="1"/>
    <xf numFmtId="2" fontId="3" fillId="0" borderId="1" xfId="0" applyNumberFormat="1" applyFont="1" applyBorder="1"/>
    <xf numFmtId="10" fontId="3" fillId="0" borderId="0" xfId="2" applyNumberFormat="1" applyFont="1"/>
    <xf numFmtId="0" fontId="77" fillId="0" borderId="0" xfId="0" applyFont="1" applyAlignment="1">
      <alignment vertical="center"/>
    </xf>
    <xf numFmtId="0" fontId="3" fillId="0" borderId="2" xfId="0" applyFont="1" applyBorder="1" applyAlignment="1">
      <alignment horizontal="center" vertical="center" wrapText="1"/>
    </xf>
    <xf numFmtId="43" fontId="3" fillId="0" borderId="3" xfId="1" applyFont="1" applyBorder="1"/>
    <xf numFmtId="43" fontId="3" fillId="0" borderId="0" xfId="1" applyFont="1" applyBorder="1"/>
    <xf numFmtId="43" fontId="3" fillId="0" borderId="1" xfId="1" applyFont="1" applyBorder="1"/>
    <xf numFmtId="0" fontId="71" fillId="0" borderId="0" xfId="0" applyFont="1"/>
    <xf numFmtId="0" fontId="71" fillId="0" borderId="1" xfId="0" applyFont="1" applyBorder="1"/>
    <xf numFmtId="9" fontId="71" fillId="0" borderId="0" xfId="2" applyFont="1"/>
    <xf numFmtId="0" fontId="79" fillId="0" borderId="0" xfId="0" applyFont="1"/>
    <xf numFmtId="9" fontId="71" fillId="0" borderId="1" xfId="2" applyFont="1" applyBorder="1"/>
    <xf numFmtId="0" fontId="80" fillId="0" borderId="0" xfId="0" applyFont="1"/>
    <xf numFmtId="0" fontId="81" fillId="2" borderId="0" xfId="0" applyFont="1" applyFill="1" applyAlignment="1"/>
    <xf numFmtId="0" fontId="82" fillId="2" borderId="0" xfId="0" applyFont="1" applyFill="1"/>
    <xf numFmtId="0" fontId="25" fillId="0" borderId="3" xfId="409" applyNumberFormat="1" applyFont="1" applyBorder="1" applyAlignment="1">
      <alignment horizontal="center"/>
    </xf>
    <xf numFmtId="0" fontId="84" fillId="0" borderId="3" xfId="409" applyNumberFormat="1" applyFont="1" applyBorder="1" applyAlignment="1">
      <alignment horizontal="center"/>
    </xf>
    <xf numFmtId="0" fontId="25" fillId="0" borderId="0" xfId="409" applyFont="1"/>
    <xf numFmtId="0" fontId="25" fillId="0" borderId="0" xfId="409" applyNumberFormat="1" applyFont="1" applyAlignment="1">
      <alignment horizontal="center"/>
    </xf>
    <xf numFmtId="0" fontId="25" fillId="0" borderId="3" xfId="409" applyFont="1" applyBorder="1"/>
    <xf numFmtId="0" fontId="25" fillId="0" borderId="0" xfId="409" applyFont="1" applyBorder="1"/>
    <xf numFmtId="0" fontId="25" fillId="0" borderId="1" xfId="409" applyFont="1" applyBorder="1"/>
    <xf numFmtId="0" fontId="25" fillId="0" borderId="1" xfId="409" applyNumberFormat="1" applyFont="1" applyBorder="1" applyAlignment="1">
      <alignment horizontal="center"/>
    </xf>
    <xf numFmtId="0" fontId="25" fillId="0" borderId="0" xfId="409" applyNumberFormat="1" applyFont="1"/>
    <xf numFmtId="43" fontId="25" fillId="0" borderId="0" xfId="410" applyFont="1"/>
    <xf numFmtId="43" fontId="25" fillId="0" borderId="0" xfId="410" applyFont="1" applyAlignment="1">
      <alignment horizontal="center"/>
    </xf>
    <xf numFmtId="43" fontId="25" fillId="0" borderId="0" xfId="409" applyNumberFormat="1" applyFont="1"/>
    <xf numFmtId="0" fontId="25" fillId="0" borderId="2" xfId="409" applyFont="1" applyBorder="1"/>
    <xf numFmtId="0" fontId="85" fillId="0" borderId="2" xfId="409" applyFont="1" applyBorder="1" applyAlignment="1">
      <alignment horizontal="center" vertical="center" wrapText="1"/>
    </xf>
    <xf numFmtId="43" fontId="25" fillId="0" borderId="3" xfId="410" applyFont="1" applyBorder="1" applyAlignment="1">
      <alignment horizontal="center"/>
    </xf>
    <xf numFmtId="43" fontId="25" fillId="0" borderId="3" xfId="409" applyNumberFormat="1" applyFont="1" applyBorder="1"/>
    <xf numFmtId="43" fontId="25" fillId="0" borderId="0" xfId="410" applyFont="1" applyBorder="1" applyAlignment="1">
      <alignment horizontal="center"/>
    </xf>
    <xf numFmtId="43" fontId="25" fillId="0" borderId="0" xfId="409" applyNumberFormat="1" applyFont="1" applyBorder="1"/>
    <xf numFmtId="43" fontId="25" fillId="0" borderId="1" xfId="410" applyFont="1" applyBorder="1" applyAlignment="1">
      <alignment horizontal="center"/>
    </xf>
    <xf numFmtId="43" fontId="25" fillId="0" borderId="1" xfId="409" applyNumberFormat="1" applyFont="1" applyBorder="1"/>
    <xf numFmtId="43" fontId="25" fillId="0" borderId="2" xfId="410" applyFont="1" applyBorder="1"/>
    <xf numFmtId="0" fontId="86" fillId="0" borderId="2" xfId="409" applyFont="1" applyBorder="1" applyAlignment="1">
      <alignment horizontal="center" vertical="center" wrapText="1"/>
    </xf>
    <xf numFmtId="43" fontId="25" fillId="0" borderId="3" xfId="410" applyFont="1" applyBorder="1"/>
    <xf numFmtId="43" fontId="25" fillId="0" borderId="0" xfId="410" applyFont="1" applyBorder="1"/>
    <xf numFmtId="43" fontId="25" fillId="0" borderId="1" xfId="410" applyFont="1" applyBorder="1"/>
    <xf numFmtId="0" fontId="87" fillId="0" borderId="0" xfId="0" applyFont="1"/>
    <xf numFmtId="0" fontId="0" fillId="0" borderId="0" xfId="0" applyAlignment="1">
      <alignment horizontal="center" vertical="center" wrapText="1"/>
    </xf>
    <xf numFmtId="0" fontId="82" fillId="0" borderId="0" xfId="0" applyFont="1" applyAlignment="1">
      <alignment horizontal="center" vertical="center" wrapText="1"/>
    </xf>
    <xf numFmtId="0" fontId="82" fillId="0" borderId="0" xfId="0" applyFont="1" applyAlignment="1">
      <alignment vertical="center"/>
    </xf>
    <xf numFmtId="0" fontId="78" fillId="0" borderId="0" xfId="0" applyFont="1" applyAlignment="1">
      <alignment vertical="center"/>
    </xf>
    <xf numFmtId="0" fontId="0" fillId="0" borderId="0" xfId="0" applyAlignment="1">
      <alignment vertical="center"/>
    </xf>
    <xf numFmtId="0" fontId="70" fillId="0" borderId="0" xfId="0" applyFont="1" applyAlignment="1">
      <alignment vertical="center"/>
    </xf>
    <xf numFmtId="0" fontId="82" fillId="0" borderId="16" xfId="0" applyFont="1" applyBorder="1" applyAlignment="1">
      <alignment vertical="center"/>
    </xf>
    <xf numFmtId="0" fontId="78" fillId="0" borderId="16" xfId="0" applyFont="1" applyBorder="1" applyAlignment="1">
      <alignment horizontal="center" vertical="center" wrapText="1"/>
    </xf>
    <xf numFmtId="0" fontId="2" fillId="0" borderId="0" xfId="0" applyFont="1" applyFill="1"/>
    <xf numFmtId="0" fontId="0" fillId="0" borderId="0" xfId="0" applyFill="1"/>
    <xf numFmtId="0" fontId="0" fillId="0" borderId="0" xfId="0" applyFill="1" applyAlignment="1">
      <alignment vertical="center"/>
    </xf>
    <xf numFmtId="0" fontId="2" fillId="0" borderId="0" xfId="0" applyFont="1" applyFill="1" applyAlignment="1">
      <alignment vertical="center"/>
    </xf>
    <xf numFmtId="0" fontId="0" fillId="0" borderId="2" xfId="0" applyFill="1" applyBorder="1" applyAlignment="1">
      <alignment horizontal="center"/>
    </xf>
    <xf numFmtId="0" fontId="2" fillId="0" borderId="2" xfId="0" applyFont="1" applyFill="1" applyBorder="1" applyAlignment="1">
      <alignment horizontal="center"/>
    </xf>
    <xf numFmtId="0" fontId="2" fillId="0" borderId="2" xfId="0" applyFont="1" applyFill="1" applyBorder="1"/>
    <xf numFmtId="43" fontId="0" fillId="0" borderId="0" xfId="1" applyFont="1" applyFill="1" applyBorder="1"/>
    <xf numFmtId="43" fontId="0" fillId="0" borderId="0" xfId="0" applyNumberFormat="1" applyFill="1"/>
    <xf numFmtId="0" fontId="68" fillId="0" borderId="0" xfId="0" applyFont="1" applyFill="1" applyBorder="1" applyAlignment="1">
      <alignment horizontal="center" vertical="center" wrapText="1"/>
    </xf>
    <xf numFmtId="9" fontId="0" fillId="0" borderId="0" xfId="2" applyFont="1" applyFill="1" applyAlignment="1">
      <alignment horizontal="right"/>
    </xf>
    <xf numFmtId="9" fontId="2" fillId="0" borderId="0" xfId="2" applyFont="1" applyFill="1" applyBorder="1" applyAlignment="1">
      <alignment horizontal="right"/>
    </xf>
    <xf numFmtId="9" fontId="0" fillId="0" borderId="1" xfId="2" applyFont="1" applyFill="1" applyBorder="1" applyAlignment="1">
      <alignment horizontal="right"/>
    </xf>
    <xf numFmtId="0" fontId="88" fillId="0" borderId="0" xfId="0" applyFont="1"/>
    <xf numFmtId="0" fontId="89" fillId="0" borderId="0" xfId="0" applyFont="1"/>
    <xf numFmtId="0" fontId="90" fillId="0" borderId="0" xfId="0" applyFont="1"/>
    <xf numFmtId="0" fontId="91" fillId="61" borderId="0" xfId="411" applyNumberFormat="1" applyFont="1" applyFill="1" applyBorder="1" applyAlignment="1" applyProtection="1">
      <alignment horizontal="left"/>
    </xf>
    <xf numFmtId="0" fontId="92" fillId="0" borderId="0" xfId="411" applyFont="1"/>
    <xf numFmtId="0" fontId="26" fillId="0" borderId="0" xfId="411"/>
    <xf numFmtId="0" fontId="93" fillId="0" borderId="0" xfId="411" applyFont="1" applyAlignment="1">
      <alignment horizontal="left" vertical="center" readingOrder="1"/>
    </xf>
    <xf numFmtId="0" fontId="94" fillId="2" borderId="0" xfId="0" applyFont="1" applyFill="1"/>
    <xf numFmtId="0" fontId="95" fillId="2" borderId="0" xfId="0" applyFont="1" applyFill="1"/>
    <xf numFmtId="0" fontId="43" fillId="2" borderId="0" xfId="0" applyFont="1" applyFill="1" applyAlignment="1">
      <alignment horizontal="center" vertical="center"/>
    </xf>
    <xf numFmtId="0" fontId="43" fillId="2" borderId="0" xfId="0" applyFont="1" applyFill="1"/>
    <xf numFmtId="0" fontId="96" fillId="2" borderId="0" xfId="0" applyFont="1" applyFill="1"/>
    <xf numFmtId="0" fontId="95" fillId="2" borderId="0" xfId="0" applyFont="1" applyFill="1" applyBorder="1"/>
    <xf numFmtId="0" fontId="43" fillId="2" borderId="0" xfId="0" applyFont="1" applyFill="1" applyBorder="1" applyAlignment="1">
      <alignment horizontal="center" vertical="center"/>
    </xf>
    <xf numFmtId="0" fontId="97" fillId="62" borderId="28" xfId="0" applyFont="1" applyFill="1" applyBorder="1" applyAlignment="1">
      <alignment horizontal="center" vertical="center" wrapText="1"/>
    </xf>
    <xf numFmtId="0" fontId="97" fillId="62" borderId="29" xfId="0" applyFont="1" applyFill="1" applyBorder="1" applyAlignment="1">
      <alignment horizontal="center" vertical="center" wrapText="1"/>
    </xf>
    <xf numFmtId="0" fontId="98" fillId="62" borderId="29" xfId="0" applyFont="1" applyFill="1" applyBorder="1" applyAlignment="1">
      <alignment horizontal="center" vertical="center" wrapText="1"/>
    </xf>
    <xf numFmtId="0" fontId="98" fillId="62" borderId="30" xfId="0" applyFont="1" applyFill="1" applyBorder="1" applyAlignment="1">
      <alignment horizontal="center" vertical="center" wrapText="1"/>
    </xf>
    <xf numFmtId="0" fontId="99" fillId="2" borderId="0" xfId="0" applyFont="1" applyFill="1" applyAlignment="1">
      <alignment horizontal="left" vertical="top"/>
    </xf>
    <xf numFmtId="0" fontId="99" fillId="2" borderId="31" xfId="0" applyFont="1" applyFill="1" applyBorder="1" applyAlignment="1">
      <alignment horizontal="center" vertical="top"/>
    </xf>
    <xf numFmtId="0" fontId="99" fillId="2" borderId="32" xfId="0" applyFont="1" applyFill="1" applyBorder="1" applyAlignment="1">
      <alignment horizontal="left" vertical="top"/>
    </xf>
    <xf numFmtId="0" fontId="43" fillId="2" borderId="32" xfId="0" applyFont="1" applyFill="1" applyBorder="1" applyAlignment="1">
      <alignment horizontal="center" vertical="center" wrapText="1"/>
    </xf>
    <xf numFmtId="0" fontId="43" fillId="2" borderId="33" xfId="0" applyFont="1" applyFill="1" applyBorder="1" applyAlignment="1">
      <alignment horizontal="center" vertical="center" wrapText="1"/>
    </xf>
    <xf numFmtId="0" fontId="95" fillId="2" borderId="0" xfId="0" applyFont="1" applyFill="1" applyAlignment="1">
      <alignment vertical="top"/>
    </xf>
    <xf numFmtId="0" fontId="99" fillId="2" borderId="34" xfId="0" applyFont="1" applyFill="1" applyBorder="1" applyAlignment="1">
      <alignment horizontal="center" vertical="top"/>
    </xf>
    <xf numFmtId="0" fontId="99" fillId="2" borderId="16" xfId="0" applyFont="1" applyFill="1" applyBorder="1" applyAlignment="1">
      <alignment horizontal="left" vertical="top"/>
    </xf>
    <xf numFmtId="0" fontId="43" fillId="2" borderId="16" xfId="0" applyFont="1" applyFill="1" applyBorder="1" applyAlignment="1">
      <alignment horizontal="center" vertical="center" wrapText="1"/>
    </xf>
    <xf numFmtId="0" fontId="43" fillId="2" borderId="35" xfId="0" applyFont="1" applyFill="1" applyBorder="1" applyAlignment="1">
      <alignment horizontal="center" vertical="center" wrapText="1"/>
    </xf>
    <xf numFmtId="0" fontId="99" fillId="2" borderId="36" xfId="0" applyFont="1" applyFill="1" applyBorder="1" applyAlignment="1">
      <alignment horizontal="center" vertical="top"/>
    </xf>
    <xf numFmtId="0" fontId="99" fillId="2" borderId="27" xfId="0" applyFont="1" applyFill="1" applyBorder="1" applyAlignment="1">
      <alignment horizontal="left" vertical="top"/>
    </xf>
    <xf numFmtId="0" fontId="43" fillId="2" borderId="27" xfId="0" applyFont="1" applyFill="1" applyBorder="1" applyAlignment="1">
      <alignment horizontal="center" vertical="center" wrapText="1"/>
    </xf>
    <xf numFmtId="0" fontId="43" fillId="2" borderId="37" xfId="0" applyFont="1" applyFill="1" applyBorder="1" applyAlignment="1">
      <alignment horizontal="center" vertical="center" wrapText="1"/>
    </xf>
    <xf numFmtId="0" fontId="100" fillId="2" borderId="16" xfId="0" applyFont="1" applyFill="1" applyBorder="1" applyAlignment="1">
      <alignment horizontal="left"/>
    </xf>
    <xf numFmtId="0" fontId="100" fillId="2" borderId="29" xfId="0" applyFont="1" applyFill="1" applyBorder="1" applyAlignment="1">
      <alignment horizontal="center" vertical="center"/>
    </xf>
    <xf numFmtId="0" fontId="100" fillId="2" borderId="16" xfId="0" applyFont="1" applyFill="1" applyBorder="1" applyAlignment="1"/>
    <xf numFmtId="0" fontId="0" fillId="0" borderId="16" xfId="0" applyBorder="1" applyAlignment="1"/>
    <xf numFmtId="0" fontId="100" fillId="2" borderId="16" xfId="0" applyFont="1" applyFill="1" applyBorder="1" applyAlignment="1">
      <alignment horizontal="center" vertical="center"/>
    </xf>
    <xf numFmtId="0" fontId="95" fillId="2" borderId="16" xfId="0" applyFont="1" applyFill="1" applyBorder="1" applyAlignment="1">
      <alignment horizontal="center" vertical="center"/>
    </xf>
    <xf numFmtId="0" fontId="98" fillId="62" borderId="16" xfId="0" applyFont="1" applyFill="1" applyBorder="1" applyAlignment="1">
      <alignment horizontal="center" vertical="center" wrapText="1"/>
    </xf>
    <xf numFmtId="9" fontId="43" fillId="2" borderId="16" xfId="2" applyFont="1" applyFill="1" applyBorder="1" applyAlignment="1">
      <alignment horizontal="center" vertical="center"/>
    </xf>
    <xf numFmtId="0" fontId="82" fillId="60" borderId="0" xfId="0" applyFont="1" applyFill="1"/>
    <xf numFmtId="3" fontId="24" fillId="0" borderId="2" xfId="113" applyNumberFormat="1" applyFont="1" applyBorder="1" applyAlignment="1">
      <alignment horizontal="center"/>
    </xf>
    <xf numFmtId="4" fontId="4" fillId="0" borderId="2" xfId="113" applyNumberFormat="1" applyFont="1" applyBorder="1" applyAlignment="1">
      <alignment horizontal="center" vertical="center" wrapText="1"/>
    </xf>
    <xf numFmtId="4" fontId="4" fillId="0" borderId="0" xfId="113" applyNumberFormat="1" applyFont="1" applyAlignment="1">
      <alignment horizontal="center" vertical="center" wrapText="1"/>
    </xf>
    <xf numFmtId="0" fontId="101" fillId="0" borderId="3" xfId="0" applyFont="1" applyBorder="1"/>
    <xf numFmtId="181" fontId="0" fillId="0" borderId="0" xfId="1" applyNumberFormat="1" applyFont="1"/>
    <xf numFmtId="0" fontId="101" fillId="0" borderId="0" xfId="0" applyFont="1" applyBorder="1"/>
    <xf numFmtId="0" fontId="101" fillId="0" borderId="1" xfId="0" applyFont="1" applyBorder="1"/>
    <xf numFmtId="0" fontId="102" fillId="0" borderId="0" xfId="0" applyFont="1"/>
    <xf numFmtId="16" fontId="0" fillId="0" borderId="0" xfId="0" applyNumberFormat="1"/>
    <xf numFmtId="0" fontId="0" fillId="63" borderId="0" xfId="0" applyFill="1"/>
    <xf numFmtId="0" fontId="0" fillId="64" borderId="0" xfId="0" applyFill="1"/>
    <xf numFmtId="0" fontId="90" fillId="0" borderId="3" xfId="0" applyFont="1" applyBorder="1"/>
    <xf numFmtId="0" fontId="90" fillId="0" borderId="1" xfId="0" applyFont="1" applyBorder="1"/>
    <xf numFmtId="10" fontId="0" fillId="0" borderId="0" xfId="0" applyNumberFormat="1"/>
    <xf numFmtId="10" fontId="0" fillId="0" borderId="0" xfId="2" applyNumberFormat="1" applyFont="1"/>
    <xf numFmtId="9" fontId="0" fillId="63" borderId="0" xfId="2" applyFont="1" applyFill="1"/>
    <xf numFmtId="181" fontId="0" fillId="0" borderId="0" xfId="0" applyNumberFormat="1"/>
    <xf numFmtId="0" fontId="4" fillId="0" borderId="38" xfId="0" applyFont="1" applyBorder="1" applyAlignment="1">
      <alignment horizontal="center" vertical="center" wrapText="1"/>
    </xf>
    <xf numFmtId="9" fontId="0" fillId="63" borderId="39" xfId="0" applyNumberFormat="1" applyFill="1" applyBorder="1"/>
    <xf numFmtId="181" fontId="0" fillId="63" borderId="41" xfId="1" applyNumberFormat="1" applyFont="1" applyFill="1" applyBorder="1"/>
    <xf numFmtId="9" fontId="0" fillId="63" borderId="41" xfId="2" applyFont="1" applyFill="1" applyBorder="1"/>
    <xf numFmtId="0" fontId="0" fillId="63" borderId="41" xfId="0" applyFill="1" applyBorder="1"/>
    <xf numFmtId="10" fontId="0" fillId="63" borderId="41" xfId="2" applyNumberFormat="1" applyFont="1" applyFill="1" applyBorder="1"/>
    <xf numFmtId="9" fontId="0" fillId="63" borderId="38" xfId="0" applyNumberFormat="1" applyFill="1" applyBorder="1"/>
    <xf numFmtId="0" fontId="4" fillId="63" borderId="0" xfId="0" applyFont="1" applyFill="1" applyBorder="1" applyAlignment="1">
      <alignment vertical="center" wrapText="1"/>
    </xf>
    <xf numFmtId="0" fontId="4" fillId="0" borderId="42" xfId="0" applyFont="1" applyBorder="1" applyAlignment="1">
      <alignment vertical="center" wrapText="1"/>
    </xf>
    <xf numFmtId="0" fontId="0" fillId="0" borderId="42" xfId="0" applyBorder="1"/>
    <xf numFmtId="9" fontId="0" fillId="0" borderId="42" xfId="0" applyNumberFormat="1" applyBorder="1"/>
    <xf numFmtId="0" fontId="0" fillId="63" borderId="0" xfId="0" applyFill="1" applyBorder="1"/>
    <xf numFmtId="9" fontId="0" fillId="63" borderId="0" xfId="0" applyNumberFormat="1" applyFill="1" applyBorder="1"/>
    <xf numFmtId="0" fontId="4" fillId="63" borderId="28" xfId="0" applyFont="1" applyFill="1" applyBorder="1" applyAlignment="1">
      <alignment vertical="center" wrapText="1"/>
    </xf>
    <xf numFmtId="0" fontId="4" fillId="0" borderId="43" xfId="0" applyFont="1" applyBorder="1" applyAlignment="1">
      <alignment vertical="center" wrapText="1"/>
    </xf>
    <xf numFmtId="181" fontId="0" fillId="0" borderId="42" xfId="1" applyNumberFormat="1" applyFont="1" applyBorder="1"/>
    <xf numFmtId="9" fontId="0" fillId="0" borderId="42" xfId="2" applyFont="1" applyBorder="1"/>
    <xf numFmtId="10" fontId="0" fillId="0" borderId="42" xfId="2" applyNumberFormat="1" applyFont="1" applyBorder="1"/>
    <xf numFmtId="0" fontId="103" fillId="0" borderId="3" xfId="0" applyFont="1" applyBorder="1" applyAlignment="1">
      <alignment horizontal="center" vertical="center" wrapText="1"/>
    </xf>
    <xf numFmtId="0" fontId="4" fillId="0" borderId="1" xfId="0" applyFont="1" applyBorder="1" applyAlignment="1">
      <alignment horizontal="center" vertical="center" wrapText="1"/>
    </xf>
    <xf numFmtId="0" fontId="103" fillId="0" borderId="1" xfId="0" applyFont="1" applyBorder="1" applyAlignment="1">
      <alignment horizontal="center" vertical="center" wrapText="1"/>
    </xf>
    <xf numFmtId="0" fontId="0" fillId="0" borderId="3" xfId="0" applyBorder="1" applyAlignment="1">
      <alignment vertical="center"/>
    </xf>
    <xf numFmtId="0" fontId="103" fillId="0" borderId="2" xfId="0" applyFont="1" applyBorder="1" applyAlignment="1">
      <alignment horizontal="center" vertical="center" wrapText="1"/>
    </xf>
    <xf numFmtId="9" fontId="0" fillId="64" borderId="0" xfId="2" applyFont="1" applyFill="1"/>
    <xf numFmtId="9" fontId="0" fillId="64" borderId="40" xfId="0" applyNumberFormat="1" applyFill="1" applyBorder="1"/>
    <xf numFmtId="0" fontId="2" fillId="0" borderId="2" xfId="0" applyFont="1" applyBorder="1" applyAlignment="1">
      <alignment wrapText="1"/>
    </xf>
    <xf numFmtId="0" fontId="91" fillId="61" borderId="2" xfId="411" applyNumberFormat="1" applyFont="1" applyFill="1" applyBorder="1" applyAlignment="1" applyProtection="1">
      <alignment horizontal="left"/>
    </xf>
    <xf numFmtId="0" fontId="92" fillId="0" borderId="2" xfId="411" applyFont="1" applyBorder="1" applyAlignment="1">
      <alignment horizontal="center" vertical="center"/>
    </xf>
    <xf numFmtId="0" fontId="92" fillId="0" borderId="2" xfId="411" applyFont="1" applyBorder="1"/>
    <xf numFmtId="0" fontId="91" fillId="61" borderId="3" xfId="411" applyNumberFormat="1" applyFont="1" applyFill="1" applyBorder="1" applyAlignment="1" applyProtection="1">
      <alignment horizontal="left"/>
    </xf>
    <xf numFmtId="1" fontId="92" fillId="0" borderId="3" xfId="411" applyNumberFormat="1" applyFont="1" applyBorder="1"/>
    <xf numFmtId="2" fontId="26" fillId="0" borderId="3" xfId="412" applyNumberFormat="1" applyFont="1" applyBorder="1"/>
    <xf numFmtId="1" fontId="92" fillId="0" borderId="0" xfId="411" applyNumberFormat="1" applyFont="1" applyBorder="1"/>
    <xf numFmtId="2" fontId="26" fillId="0" borderId="0" xfId="412" applyNumberFormat="1" applyFont="1" applyBorder="1"/>
    <xf numFmtId="0" fontId="91" fillId="61" borderId="1" xfId="411" applyNumberFormat="1" applyFont="1" applyFill="1" applyBorder="1" applyAlignment="1" applyProtection="1">
      <alignment horizontal="left"/>
    </xf>
    <xf numFmtId="1" fontId="92" fillId="0" borderId="1" xfId="411" applyNumberFormat="1" applyFont="1" applyBorder="1"/>
    <xf numFmtId="2" fontId="26" fillId="0" borderId="1" xfId="412" applyNumberFormat="1" applyFont="1" applyBorder="1"/>
    <xf numFmtId="0" fontId="78" fillId="2" borderId="2" xfId="0" applyFont="1" applyFill="1" applyBorder="1" applyAlignment="1">
      <alignment horizontal="center" vertical="center" wrapText="1"/>
    </xf>
    <xf numFmtId="0" fontId="78" fillId="2" borderId="16" xfId="0" applyFont="1" applyFill="1" applyBorder="1" applyAlignment="1">
      <alignment horizontal="center" vertical="center" wrapText="1"/>
    </xf>
    <xf numFmtId="0" fontId="82" fillId="2" borderId="3" xfId="0" applyFont="1" applyFill="1" applyBorder="1"/>
    <xf numFmtId="0" fontId="82" fillId="2" borderId="0" xfId="0" applyFont="1" applyFill="1" applyBorder="1"/>
    <xf numFmtId="0" fontId="82" fillId="2" borderId="1" xfId="0" applyFont="1" applyFill="1" applyBorder="1"/>
    <xf numFmtId="0" fontId="4" fillId="0" borderId="0" xfId="0" applyFont="1" applyBorder="1" applyAlignment="1">
      <alignment horizontal="center" vertical="center" wrapText="1"/>
    </xf>
    <xf numFmtId="43" fontId="0" fillId="0" borderId="3" xfId="1" applyFont="1" applyFill="1" applyBorder="1"/>
    <xf numFmtId="43" fontId="2" fillId="0" borderId="0" xfId="1" applyFont="1" applyFill="1" applyBorder="1"/>
    <xf numFmtId="43" fontId="0" fillId="0" borderId="1" xfId="1" applyFont="1" applyFill="1" applyBorder="1"/>
    <xf numFmtId="17" fontId="71" fillId="0" borderId="0" xfId="0" applyNumberFormat="1" applyFont="1"/>
    <xf numFmtId="0" fontId="71" fillId="0" borderId="2" xfId="0" applyFont="1" applyBorder="1"/>
    <xf numFmtId="0" fontId="105" fillId="0" borderId="2" xfId="0" applyFont="1" applyBorder="1" applyAlignment="1">
      <alignment horizontal="left" vertical="center" wrapText="1"/>
    </xf>
    <xf numFmtId="0" fontId="71" fillId="0" borderId="3" xfId="0" applyFont="1" applyBorder="1"/>
    <xf numFmtId="0" fontId="71" fillId="0" borderId="0" xfId="0" applyFont="1" applyBorder="1"/>
    <xf numFmtId="0" fontId="105" fillId="0" borderId="2" xfId="0" applyFont="1" applyBorder="1" applyAlignment="1">
      <alignment horizontal="center" vertical="center" wrapText="1"/>
    </xf>
    <xf numFmtId="0" fontId="3" fillId="0" borderId="0" xfId="0" applyFont="1" applyAlignment="1">
      <alignment horizontal="center"/>
    </xf>
    <xf numFmtId="182" fontId="0" fillId="0" borderId="0" xfId="1" applyNumberFormat="1" applyFont="1"/>
    <xf numFmtId="164" fontId="3" fillId="0" borderId="0" xfId="0" applyNumberFormat="1" applyFont="1"/>
    <xf numFmtId="0" fontId="21" fillId="0" borderId="2" xfId="0" applyFont="1" applyBorder="1"/>
    <xf numFmtId="164" fontId="3" fillId="0" borderId="3" xfId="2" applyNumberFormat="1" applyFont="1" applyBorder="1"/>
    <xf numFmtId="164" fontId="3" fillId="0" borderId="1" xfId="0" applyNumberFormat="1" applyFont="1" applyBorder="1"/>
    <xf numFmtId="1" fontId="3" fillId="0" borderId="1" xfId="0" applyNumberFormat="1" applyFont="1" applyBorder="1"/>
    <xf numFmtId="0" fontId="3" fillId="0" borderId="0" xfId="0" applyNumberFormat="1" applyFont="1"/>
    <xf numFmtId="4" fontId="3" fillId="0" borderId="0" xfId="0" applyNumberFormat="1" applyFont="1"/>
    <xf numFmtId="182" fontId="0" fillId="0" borderId="1" xfId="1" applyNumberFormat="1" applyFont="1" applyFill="1" applyBorder="1"/>
    <xf numFmtId="182" fontId="78" fillId="0" borderId="1" xfId="1" applyNumberFormat="1" applyFont="1" applyFill="1" applyBorder="1"/>
    <xf numFmtId="182" fontId="0" fillId="0" borderId="1" xfId="1" applyNumberFormat="1" applyFont="1" applyBorder="1"/>
    <xf numFmtId="0" fontId="21" fillId="0" borderId="2" xfId="0" applyFont="1" applyBorder="1" applyAlignment="1">
      <alignment horizontal="center" vertical="center" wrapText="1"/>
    </xf>
    <xf numFmtId="10" fontId="21" fillId="0" borderId="2" xfId="2" applyNumberFormat="1" applyFont="1" applyBorder="1"/>
    <xf numFmtId="164" fontId="21" fillId="0" borderId="2" xfId="2" applyNumberFormat="1" applyFont="1" applyBorder="1"/>
    <xf numFmtId="9" fontId="21" fillId="0" borderId="2" xfId="2" applyNumberFormat="1" applyFont="1" applyBorder="1"/>
    <xf numFmtId="0" fontId="3" fillId="0" borderId="0" xfId="0" applyFont="1" applyAlignment="1">
      <alignment vertical="center"/>
    </xf>
    <xf numFmtId="9" fontId="3" fillId="0" borderId="0" xfId="2" applyFont="1" applyAlignment="1">
      <alignment vertical="center"/>
    </xf>
    <xf numFmtId="183" fontId="21" fillId="0" borderId="2" xfId="1" applyNumberFormat="1" applyFont="1" applyBorder="1" applyAlignment="1">
      <alignment horizontal="center" vertical="center" wrapText="1"/>
    </xf>
    <xf numFmtId="3" fontId="0" fillId="0" borderId="0" xfId="0" applyNumberFormat="1"/>
    <xf numFmtId="0" fontId="3" fillId="0" borderId="16" xfId="0" applyFont="1" applyBorder="1" applyAlignment="1">
      <alignment vertical="center" wrapText="1"/>
    </xf>
    <xf numFmtId="164" fontId="3" fillId="0" borderId="16" xfId="2" applyNumberFormat="1" applyFont="1" applyBorder="1" applyAlignment="1">
      <alignment vertical="center"/>
    </xf>
    <xf numFmtId="0" fontId="106" fillId="0" borderId="0" xfId="0" applyFont="1"/>
    <xf numFmtId="182" fontId="0" fillId="0" borderId="3" xfId="1" applyNumberFormat="1" applyFont="1" applyBorder="1"/>
    <xf numFmtId="182" fontId="0" fillId="0" borderId="0" xfId="1" applyNumberFormat="1" applyFont="1" applyBorder="1"/>
    <xf numFmtId="0" fontId="18" fillId="0" borderId="0" xfId="0" applyFont="1"/>
    <xf numFmtId="182" fontId="18" fillId="0" borderId="0" xfId="1" applyNumberFormat="1" applyFont="1" applyFill="1"/>
    <xf numFmtId="164" fontId="18" fillId="0" borderId="0" xfId="2" applyNumberFormat="1" applyFont="1" applyFill="1"/>
    <xf numFmtId="164" fontId="18" fillId="0" borderId="0" xfId="0" applyNumberFormat="1" applyFont="1" applyFill="1"/>
    <xf numFmtId="0" fontId="18" fillId="0" borderId="0" xfId="0" applyFont="1" applyFill="1"/>
    <xf numFmtId="182" fontId="18" fillId="0" borderId="0" xfId="1" applyNumberFormat="1" applyFont="1" applyFill="1" applyBorder="1"/>
    <xf numFmtId="0" fontId="18" fillId="0" borderId="0" xfId="0" applyFont="1" applyFill="1" applyBorder="1"/>
    <xf numFmtId="0" fontId="66" fillId="0" borderId="0" xfId="0" applyFont="1" applyAlignment="1">
      <alignment horizontal="left" vertical="center"/>
    </xf>
    <xf numFmtId="0" fontId="82" fillId="0" borderId="0" xfId="0" applyFont="1" applyAlignment="1">
      <alignment horizontal="left" vertical="top"/>
    </xf>
    <xf numFmtId="0" fontId="82" fillId="0" borderId="16" xfId="0" applyFont="1" applyBorder="1" applyAlignment="1">
      <alignment horizontal="left" vertical="top"/>
    </xf>
    <xf numFmtId="0" fontId="82" fillId="0" borderId="0" xfId="0" applyFont="1"/>
    <xf numFmtId="0" fontId="82" fillId="0" borderId="16" xfId="0" applyFont="1" applyBorder="1" applyAlignment="1">
      <alignment horizontal="left" vertical="top" wrapText="1"/>
    </xf>
    <xf numFmtId="0" fontId="82" fillId="0" borderId="0" xfId="0" applyFont="1" applyAlignment="1">
      <alignment horizontal="left" vertical="top" wrapText="1"/>
    </xf>
    <xf numFmtId="0" fontId="107" fillId="0" borderId="16" xfId="0" applyFont="1" applyBorder="1" applyAlignment="1">
      <alignment horizontal="left" vertical="top"/>
    </xf>
    <xf numFmtId="0" fontId="108" fillId="0" borderId="16" xfId="0" applyFont="1" applyBorder="1" applyAlignment="1">
      <alignment horizontal="left" vertical="top"/>
    </xf>
    <xf numFmtId="49" fontId="82" fillId="0" borderId="0" xfId="0" applyNumberFormat="1" applyFont="1" applyAlignment="1">
      <alignment horizontal="center" vertical="center"/>
    </xf>
    <xf numFmtId="49" fontId="78" fillId="0" borderId="16" xfId="0" applyNumberFormat="1" applyFont="1" applyBorder="1" applyAlignment="1">
      <alignment horizontal="center" vertical="center"/>
    </xf>
    <xf numFmtId="49" fontId="82" fillId="0" borderId="16" xfId="0" applyNumberFormat="1" applyFont="1" applyBorder="1" applyAlignment="1">
      <alignment horizontal="center" vertical="top"/>
    </xf>
    <xf numFmtId="49" fontId="0" fillId="0" borderId="0" xfId="0" applyNumberFormat="1" applyAlignment="1">
      <alignment horizontal="center" vertical="center"/>
    </xf>
    <xf numFmtId="0" fontId="78" fillId="0" borderId="16" xfId="0" applyFont="1" applyBorder="1" applyAlignment="1">
      <alignment horizontal="center" vertical="center"/>
    </xf>
    <xf numFmtId="43" fontId="16" fillId="0" borderId="0" xfId="1" applyFont="1"/>
    <xf numFmtId="164" fontId="16" fillId="0" borderId="0" xfId="2" applyNumberFormat="1" applyFont="1" applyFill="1"/>
    <xf numFmtId="0" fontId="0" fillId="0" borderId="0" xfId="0" applyAlignment="1">
      <alignment wrapText="1"/>
    </xf>
    <xf numFmtId="0" fontId="3" fillId="0" borderId="0" xfId="0" applyFont="1" applyAlignment="1">
      <alignment horizontal="center"/>
    </xf>
    <xf numFmtId="0" fontId="2" fillId="0" borderId="3" xfId="0" applyFont="1" applyBorder="1" applyAlignment="1">
      <alignment horizontal="center"/>
    </xf>
    <xf numFmtId="0" fontId="0" fillId="0" borderId="0" xfId="0" applyFont="1" applyAlignment="1">
      <alignment horizontal="center" vertical="center" wrapText="1"/>
    </xf>
    <xf numFmtId="0" fontId="0" fillId="0" borderId="0" xfId="0" applyAlignment="1">
      <alignment horizontal="left"/>
    </xf>
    <xf numFmtId="0" fontId="4" fillId="0" borderId="38" xfId="0" applyFont="1" applyBorder="1" applyAlignment="1">
      <alignment horizontal="center" vertical="center" wrapText="1"/>
    </xf>
    <xf numFmtId="0" fontId="4" fillId="0" borderId="40" xfId="0" applyFont="1" applyBorder="1" applyAlignment="1">
      <alignment horizontal="center" vertical="center" wrapText="1"/>
    </xf>
    <xf numFmtId="0" fontId="104" fillId="0" borderId="0" xfId="0" applyFont="1" applyAlignment="1">
      <alignment horizontal="left" vertical="center" wrapText="1"/>
    </xf>
    <xf numFmtId="0" fontId="66" fillId="0" borderId="0" xfId="0" applyFont="1" applyAlignment="1">
      <alignment horizontal="center" vertical="center" wrapText="1"/>
    </xf>
    <xf numFmtId="0" fontId="82" fillId="0" borderId="0" xfId="0" applyFont="1" applyBorder="1" applyAlignment="1">
      <alignment horizontal="center" vertical="top" wrapText="1"/>
    </xf>
    <xf numFmtId="0" fontId="21" fillId="0" borderId="3" xfId="0" applyFont="1" applyBorder="1" applyAlignment="1">
      <alignment horizontal="center" vertical="center" wrapText="1"/>
    </xf>
    <xf numFmtId="0" fontId="21"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1" xfId="0" applyFont="1" applyBorder="1" applyAlignment="1">
      <alignment horizontal="center" vertical="center" wrapText="1"/>
    </xf>
    <xf numFmtId="0" fontId="82" fillId="0" borderId="44" xfId="0" applyFont="1" applyBorder="1" applyAlignment="1">
      <alignment horizontal="left" vertical="top" wrapText="1"/>
    </xf>
    <xf numFmtId="0" fontId="82" fillId="0" borderId="0" xfId="0" applyFont="1" applyBorder="1" applyAlignment="1">
      <alignment horizontal="left" vertical="top" wrapText="1"/>
    </xf>
    <xf numFmtId="0" fontId="90" fillId="0" borderId="44" xfId="0" applyFont="1" applyBorder="1" applyAlignment="1">
      <alignment horizontal="left" vertical="top" wrapText="1"/>
    </xf>
    <xf numFmtId="0" fontId="90" fillId="0" borderId="0" xfId="0" applyFont="1" applyBorder="1" applyAlignment="1">
      <alignment horizontal="left" vertical="top" wrapText="1"/>
    </xf>
    <xf numFmtId="0" fontId="25" fillId="0" borderId="3" xfId="409" applyFont="1" applyBorder="1" applyAlignment="1">
      <alignment horizontal="left" vertical="center"/>
    </xf>
    <xf numFmtId="0" fontId="25" fillId="0" borderId="1" xfId="409" applyFont="1" applyBorder="1" applyAlignment="1">
      <alignment horizontal="left" vertical="center"/>
    </xf>
    <xf numFmtId="0" fontId="25" fillId="0" borderId="0" xfId="409" applyFont="1" applyAlignment="1">
      <alignment horizontal="left" vertical="top" wrapText="1"/>
    </xf>
    <xf numFmtId="0" fontId="77" fillId="0" borderId="0" xfId="0" applyFont="1" applyAlignment="1">
      <alignment horizontal="center" vertical="center" wrapText="1"/>
    </xf>
    <xf numFmtId="0" fontId="67" fillId="0" borderId="1" xfId="0" applyFont="1" applyBorder="1" applyAlignment="1">
      <alignment horizontal="left" vertical="center" wrapText="1"/>
    </xf>
    <xf numFmtId="0" fontId="0" fillId="0" borderId="3" xfId="0"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0" fontId="76" fillId="0" borderId="0" xfId="0" applyFont="1" applyAlignment="1">
      <alignment horizontal="left" vertical="center" wrapText="1"/>
    </xf>
    <xf numFmtId="0" fontId="25" fillId="0" borderId="16" xfId="0" applyFont="1" applyBorder="1" applyAlignment="1">
      <alignment horizontal="left" vertical="top" wrapText="1"/>
    </xf>
    <xf numFmtId="0" fontId="25" fillId="0" borderId="16" xfId="0" applyFont="1" applyBorder="1" applyAlignment="1">
      <alignment horizontal="left" vertical="top"/>
    </xf>
  </cellXfs>
  <cellStyles count="413">
    <cellStyle name="_x000d__x000a_JournalTemplate=C:\COMFO\CTALK\JOURSTD.TPL_x000d__x000a_LbStateAddress=3 3 0 251 1 89 2 311_x000d__x000a_LbStateJou" xfId="4"/>
    <cellStyle name="=C:\WINNT\SYSTEM32\COMMAND.COM" xfId="5"/>
    <cellStyle name="1" xfId="6"/>
    <cellStyle name="1 indent" xfId="7"/>
    <cellStyle name="2 indents" xfId="8"/>
    <cellStyle name="20% - Accent1 2" xfId="9"/>
    <cellStyle name="20% - Accent1 2 2" xfId="10"/>
    <cellStyle name="20% - Accent1 2 2 2" xfId="11"/>
    <cellStyle name="20% - Accent1 2 3" xfId="12"/>
    <cellStyle name="20% - Accent1 3" xfId="13"/>
    <cellStyle name="20% - Accent2 2" xfId="14"/>
    <cellStyle name="20% - Accent2 2 2" xfId="15"/>
    <cellStyle name="20% - Accent2 2 2 2" xfId="16"/>
    <cellStyle name="20% - Accent2 2 3" xfId="17"/>
    <cellStyle name="20% - Accent2 3" xfId="18"/>
    <cellStyle name="20% - Accent3 2" xfId="19"/>
    <cellStyle name="20% - Accent3 2 2" xfId="20"/>
    <cellStyle name="20% - Accent3 2 2 2" xfId="21"/>
    <cellStyle name="20% - Accent3 2 3" xfId="22"/>
    <cellStyle name="20% - Accent3 3" xfId="23"/>
    <cellStyle name="20% - Accent4 2" xfId="24"/>
    <cellStyle name="20% - Accent4 2 2" xfId="25"/>
    <cellStyle name="20% - Accent4 2 2 2" xfId="26"/>
    <cellStyle name="20% - Accent4 2 3" xfId="27"/>
    <cellStyle name="20% - Accent4 3" xfId="28"/>
    <cellStyle name="20% - Accent5 2" xfId="29"/>
    <cellStyle name="20% - Accent5 2 2" xfId="30"/>
    <cellStyle name="20% - Accent5 2 2 2" xfId="31"/>
    <cellStyle name="20% - Accent5 2 3" xfId="32"/>
    <cellStyle name="20% - Accent5 3" xfId="33"/>
    <cellStyle name="20% - Accent6 2" xfId="34"/>
    <cellStyle name="20% - Accent6 2 2" xfId="35"/>
    <cellStyle name="20% - Accent6 2 2 2" xfId="36"/>
    <cellStyle name="20% - Accent6 2 3" xfId="37"/>
    <cellStyle name="20% - Accent6 3" xfId="38"/>
    <cellStyle name="20% - Énfasis1" xfId="39"/>
    <cellStyle name="20% - Énfasis2" xfId="40"/>
    <cellStyle name="20% - Énfasis3" xfId="41"/>
    <cellStyle name="20% - Énfasis4" xfId="42"/>
    <cellStyle name="20% - Énfasis5" xfId="43"/>
    <cellStyle name="20% - Énfasis6" xfId="44"/>
    <cellStyle name="3 indents" xfId="45"/>
    <cellStyle name="4 indents" xfId="46"/>
    <cellStyle name="40% - Accent1 2" xfId="47"/>
    <cellStyle name="40% - Accent1 2 2" xfId="48"/>
    <cellStyle name="40% - Accent1 2 2 2" xfId="49"/>
    <cellStyle name="40% - Accent1 2 3" xfId="50"/>
    <cellStyle name="40% - Accent1 3" xfId="51"/>
    <cellStyle name="40% - Accent2 2" xfId="52"/>
    <cellStyle name="40% - Accent2 2 2" xfId="53"/>
    <cellStyle name="40% - Accent2 2 2 2" xfId="54"/>
    <cellStyle name="40% - Accent2 2 3" xfId="55"/>
    <cellStyle name="40% - Accent2 3" xfId="56"/>
    <cellStyle name="40% - Accent3 2" xfId="57"/>
    <cellStyle name="40% - Accent3 2 2" xfId="58"/>
    <cellStyle name="40% - Accent3 2 2 2" xfId="59"/>
    <cellStyle name="40% - Accent3 2 3" xfId="60"/>
    <cellStyle name="40% - Accent3 3" xfId="61"/>
    <cellStyle name="40% - Accent4 2" xfId="62"/>
    <cellStyle name="40% - Accent4 2 2" xfId="63"/>
    <cellStyle name="40% - Accent4 2 2 2" xfId="64"/>
    <cellStyle name="40% - Accent4 2 3" xfId="65"/>
    <cellStyle name="40% - Accent4 3" xfId="66"/>
    <cellStyle name="40% - Accent5 2" xfId="67"/>
    <cellStyle name="40% - Accent5 2 2" xfId="68"/>
    <cellStyle name="40% - Accent5 2 2 2" xfId="69"/>
    <cellStyle name="40% - Accent5 2 3" xfId="70"/>
    <cellStyle name="40% - Accent5 3" xfId="71"/>
    <cellStyle name="40% - Accent6 2" xfId="72"/>
    <cellStyle name="40% - Accent6 2 2" xfId="73"/>
    <cellStyle name="40% - Accent6 2 2 2" xfId="74"/>
    <cellStyle name="40% - Accent6 2 3" xfId="75"/>
    <cellStyle name="40% - Accent6 3" xfId="76"/>
    <cellStyle name="40% - Énfasis1" xfId="77"/>
    <cellStyle name="40% - Énfasis2" xfId="78"/>
    <cellStyle name="40% - Énfasis3" xfId="79"/>
    <cellStyle name="40% - Énfasis4" xfId="80"/>
    <cellStyle name="40% - Énfasis5" xfId="81"/>
    <cellStyle name="40% - Énfasis6" xfId="82"/>
    <cellStyle name="60% - Accent1 2" xfId="83"/>
    <cellStyle name="60% - Accent1 3" xfId="84"/>
    <cellStyle name="60% - Accent2 2" xfId="85"/>
    <cellStyle name="60% - Accent2 3" xfId="86"/>
    <cellStyle name="60% - Accent3 2" xfId="87"/>
    <cellStyle name="60% - Accent3 3" xfId="88"/>
    <cellStyle name="60% - Accent4 2" xfId="89"/>
    <cellStyle name="60% - Accent4 3" xfId="90"/>
    <cellStyle name="60% - Accent5 2" xfId="91"/>
    <cellStyle name="60% - Accent5 3" xfId="92"/>
    <cellStyle name="60% - Accent6 2" xfId="93"/>
    <cellStyle name="60% - Accent6 3" xfId="94"/>
    <cellStyle name="60% - Énfasis1" xfId="95"/>
    <cellStyle name="60% - Énfasis2" xfId="96"/>
    <cellStyle name="60% - Énfasis3" xfId="97"/>
    <cellStyle name="60% - Énfasis4" xfId="98"/>
    <cellStyle name="60% - Énfasis5" xfId="99"/>
    <cellStyle name="60% - Énfasis6" xfId="100"/>
    <cellStyle name="Accent1 2" xfId="101"/>
    <cellStyle name="Accent1 3" xfId="102"/>
    <cellStyle name="Accent2 2" xfId="103"/>
    <cellStyle name="Accent2 3" xfId="104"/>
    <cellStyle name="Accent3 2" xfId="105"/>
    <cellStyle name="Accent3 3" xfId="106"/>
    <cellStyle name="Accent4 2" xfId="107"/>
    <cellStyle name="Accent4 3" xfId="108"/>
    <cellStyle name="Accent5 2" xfId="109"/>
    <cellStyle name="Accent5 3" xfId="110"/>
    <cellStyle name="Accent6 2" xfId="111"/>
    <cellStyle name="Accent6 3" xfId="112"/>
    <cellStyle name="ANCLAS,REZONES Y SUS PARTES,DE FUNDICION,DE HIERRO O DE ACERO" xfId="113"/>
    <cellStyle name="ANCLAS,REZONES Y SUS PARTES,DE FUNDICION,DE HIERRO O DE ACERO 10" xfId="114"/>
    <cellStyle name="ANCLAS,REZONES Y SUS PARTES,DE FUNDICION,DE HIERRO O DE ACERO 11" xfId="115"/>
    <cellStyle name="ANCLAS,REZONES Y SUS PARTES,DE FUNDICION,DE HIERRO O DE ACERO 12" xfId="116"/>
    <cellStyle name="ANCLAS,REZONES Y SUS PARTES,DE FUNDICION,DE HIERRO O DE ACERO 13" xfId="117"/>
    <cellStyle name="ANCLAS,REZONES Y SUS PARTES,DE FUNDICION,DE HIERRO O DE ACERO 14" xfId="118"/>
    <cellStyle name="ANCLAS,REZONES Y SUS PARTES,DE FUNDICION,DE HIERRO O DE ACERO 15" xfId="119"/>
    <cellStyle name="ANCLAS,REZONES Y SUS PARTES,DE FUNDICION,DE HIERRO O DE ACERO 16" xfId="120"/>
    <cellStyle name="ANCLAS,REZONES Y SUS PARTES,DE FUNDICION,DE HIERRO O DE ACERO 17" xfId="121"/>
    <cellStyle name="ANCLAS,REZONES Y SUS PARTES,DE FUNDICION,DE HIERRO O DE ACERO 18" xfId="122"/>
    <cellStyle name="ANCLAS,REZONES Y SUS PARTES,DE FUNDICION,DE HIERRO O DE ACERO 19" xfId="123"/>
    <cellStyle name="ANCLAS,REZONES Y SUS PARTES,DE FUNDICION,DE HIERRO O DE ACERO 2" xfId="124"/>
    <cellStyle name="ANCLAS,REZONES Y SUS PARTES,DE FUNDICION,DE HIERRO O DE ACERO 20" xfId="125"/>
    <cellStyle name="ANCLAS,REZONES Y SUS PARTES,DE FUNDICION,DE HIERRO O DE ACERO 21" xfId="126"/>
    <cellStyle name="ANCLAS,REZONES Y SUS PARTES,DE FUNDICION,DE HIERRO O DE ACERO 22" xfId="127"/>
    <cellStyle name="ANCLAS,REZONES Y SUS PARTES,DE FUNDICION,DE HIERRO O DE ACERO 23" xfId="128"/>
    <cellStyle name="ANCLAS,REZONES Y SUS PARTES,DE FUNDICION,DE HIERRO O DE ACERO 24" xfId="129"/>
    <cellStyle name="ANCLAS,REZONES Y SUS PARTES,DE FUNDICION,DE HIERRO O DE ACERO 25" xfId="130"/>
    <cellStyle name="ANCLAS,REZONES Y SUS PARTES,DE FUNDICION,DE HIERRO O DE ACERO 26" xfId="131"/>
    <cellStyle name="ANCLAS,REZONES Y SUS PARTES,DE FUNDICION,DE HIERRO O DE ACERO 27" xfId="132"/>
    <cellStyle name="ANCLAS,REZONES Y SUS PARTES,DE FUNDICION,DE HIERRO O DE ACERO 28" xfId="133"/>
    <cellStyle name="ANCLAS,REZONES Y SUS PARTES,DE FUNDICION,DE HIERRO O DE ACERO 3" xfId="134"/>
    <cellStyle name="ANCLAS,REZONES Y SUS PARTES,DE FUNDICION,DE HIERRO O DE ACERO 4" xfId="135"/>
    <cellStyle name="ANCLAS,REZONES Y SUS PARTES,DE FUNDICION,DE HIERRO O DE ACERO 5" xfId="136"/>
    <cellStyle name="ANCLAS,REZONES Y SUS PARTES,DE FUNDICION,DE HIERRO O DE ACERO 6" xfId="137"/>
    <cellStyle name="ANCLAS,REZONES Y SUS PARTES,DE FUNDICION,DE HIERRO O DE ACERO 7" xfId="138"/>
    <cellStyle name="ANCLAS,REZONES Y SUS PARTES,DE FUNDICION,DE HIERRO O DE ACERO 8" xfId="139"/>
    <cellStyle name="ANCLAS,REZONES Y SUS PARTES,DE FUNDICION,DE HIERRO O DE ACERO 9" xfId="140"/>
    <cellStyle name="ANCLAS,REZONES Y SUS PARTES,DE FUNDICION,DE HIERRO O DE ACERO_Cuadro de Impuestos y Gastos Centroamérica 2" xfId="141"/>
    <cellStyle name="Bad 2" xfId="142"/>
    <cellStyle name="Bad 3" xfId="143"/>
    <cellStyle name="Buena" xfId="144"/>
    <cellStyle name="Cabecera 1" xfId="145"/>
    <cellStyle name="Cabecera 2" xfId="146"/>
    <cellStyle name="Calculation 2" xfId="147"/>
    <cellStyle name="Calculation 3" xfId="148"/>
    <cellStyle name="Cálculo" xfId="149"/>
    <cellStyle name="Celda de comprobación" xfId="150"/>
    <cellStyle name="Celda vinculada" xfId="151"/>
    <cellStyle name="Check Cell 2" xfId="152"/>
    <cellStyle name="Check Cell 3" xfId="153"/>
    <cellStyle name="clsAltData" xfId="154"/>
    <cellStyle name="clsAltMRVData" xfId="155"/>
    <cellStyle name="clsBlank" xfId="156"/>
    <cellStyle name="clsColumnHeader" xfId="157"/>
    <cellStyle name="clsData" xfId="158"/>
    <cellStyle name="clsDefault" xfId="159"/>
    <cellStyle name="clsFooter" xfId="160"/>
    <cellStyle name="clsIndexTableData" xfId="161"/>
    <cellStyle name="clsIndexTableHdr" xfId="162"/>
    <cellStyle name="clsIndexTableTitle" xfId="163"/>
    <cellStyle name="clsMRVData" xfId="164"/>
    <cellStyle name="clsReportFooter" xfId="165"/>
    <cellStyle name="clsReportHeader" xfId="166"/>
    <cellStyle name="clsRowHeader" xfId="167"/>
    <cellStyle name="clsRowHeader 2" xfId="168"/>
    <cellStyle name="clsScale" xfId="169"/>
    <cellStyle name="clsSection" xfId="170"/>
    <cellStyle name="Comma" xfId="1" builtinId="3"/>
    <cellStyle name="Comma 2" xfId="171"/>
    <cellStyle name="Comma 2 2" xfId="172"/>
    <cellStyle name="Comma 2 3" xfId="173"/>
    <cellStyle name="Comma 2 4" xfId="174"/>
    <cellStyle name="Comma 2 5" xfId="175"/>
    <cellStyle name="Comma 2 6" xfId="176"/>
    <cellStyle name="Comma 3" xfId="177"/>
    <cellStyle name="Comma 3 2" xfId="178"/>
    <cellStyle name="Comma 3 2 2" xfId="179"/>
    <cellStyle name="Comma 3 3" xfId="180"/>
    <cellStyle name="Comma 3 4" xfId="181"/>
    <cellStyle name="Comma 4" xfId="182"/>
    <cellStyle name="Comma 4 2" xfId="183"/>
    <cellStyle name="Comma 4 2 2" xfId="184"/>
    <cellStyle name="Comma 5" xfId="185"/>
    <cellStyle name="Comma 6" xfId="186"/>
    <cellStyle name="Comma 7" xfId="187"/>
    <cellStyle name="Comma 8" xfId="410"/>
    <cellStyle name="Currency [0] 2" xfId="188"/>
    <cellStyle name="Diseño" xfId="189"/>
    <cellStyle name="Diseño 2" xfId="190"/>
    <cellStyle name="Encabezado 4" xfId="191"/>
    <cellStyle name="Énfasis1" xfId="192"/>
    <cellStyle name="Énfasis2" xfId="193"/>
    <cellStyle name="Énfasis3" xfId="194"/>
    <cellStyle name="Énfasis4" xfId="195"/>
    <cellStyle name="Énfasis5" xfId="196"/>
    <cellStyle name="Énfasis6" xfId="197"/>
    <cellStyle name="Entrada" xfId="198"/>
    <cellStyle name="Euro" xfId="199"/>
    <cellStyle name="Euro 2" xfId="200"/>
    <cellStyle name="Euro 3" xfId="201"/>
    <cellStyle name="Excel Built-in Normal" xfId="202"/>
    <cellStyle name="Explanatory Text 2" xfId="203"/>
    <cellStyle name="Explanatory Text 3" xfId="204"/>
    <cellStyle name="Fecha" xfId="205"/>
    <cellStyle name="Fijo" xfId="206"/>
    <cellStyle name="Good 2" xfId="207"/>
    <cellStyle name="Good 3" xfId="208"/>
    <cellStyle name="Header" xfId="209"/>
    <cellStyle name="Heading 1 2" xfId="210"/>
    <cellStyle name="Heading 1 3" xfId="211"/>
    <cellStyle name="Heading 2 2" xfId="212"/>
    <cellStyle name="Heading 2 3" xfId="213"/>
    <cellStyle name="Heading 3 2" xfId="214"/>
    <cellStyle name="Heading 3 3" xfId="215"/>
    <cellStyle name="Heading 4 2" xfId="216"/>
    <cellStyle name="Heading 4 3" xfId="217"/>
    <cellStyle name="Hipervínculo 2" xfId="218"/>
    <cellStyle name="Hipervínculo 3" xfId="219"/>
    <cellStyle name="Hipervínculo 4" xfId="220"/>
    <cellStyle name="Hyperlink" xfId="3" builtinId="8"/>
    <cellStyle name="Hyperlink 2" xfId="221"/>
    <cellStyle name="Hyperlink 2 2" xfId="222"/>
    <cellStyle name="Hyperlink 2 3" xfId="223"/>
    <cellStyle name="Hyperlink 3" xfId="224"/>
    <cellStyle name="Hyperlink 4" xfId="225"/>
    <cellStyle name="imf-one decimal" xfId="226"/>
    <cellStyle name="imf-zero decimal" xfId="227"/>
    <cellStyle name="Incorrecto" xfId="228"/>
    <cellStyle name="Input 2" xfId="229"/>
    <cellStyle name="Input 3" xfId="230"/>
    <cellStyle name="Linked Cell 2" xfId="231"/>
    <cellStyle name="Linked Cell 3" xfId="232"/>
    <cellStyle name="Millares [0]_F194-195" xfId="233"/>
    <cellStyle name="Millares 10" xfId="234"/>
    <cellStyle name="Millares 11" xfId="235"/>
    <cellStyle name="Millares 12" xfId="236"/>
    <cellStyle name="Millares 13" xfId="237"/>
    <cellStyle name="Millares 14" xfId="238"/>
    <cellStyle name="Millares 15" xfId="239"/>
    <cellStyle name="Millares 16" xfId="240"/>
    <cellStyle name="Millares 17" xfId="241"/>
    <cellStyle name="Millares 18" xfId="242"/>
    <cellStyle name="Millares 19" xfId="243"/>
    <cellStyle name="Millares 2" xfId="244"/>
    <cellStyle name="Millares 2 2" xfId="245"/>
    <cellStyle name="Millares 21" xfId="246"/>
    <cellStyle name="Millares 22" xfId="247"/>
    <cellStyle name="Millares 23" xfId="248"/>
    <cellStyle name="Millares 24" xfId="249"/>
    <cellStyle name="Millares 3" xfId="250"/>
    <cellStyle name="Millares 4" xfId="251"/>
    <cellStyle name="Millares 5" xfId="252"/>
    <cellStyle name="Millares 6" xfId="253"/>
    <cellStyle name="Millares 7" xfId="254"/>
    <cellStyle name="Millares 8" xfId="255"/>
    <cellStyle name="Millares 9" xfId="256"/>
    <cellStyle name="Millares_CUENTA 1 2 2" xfId="257"/>
    <cellStyle name="Moneda 2" xfId="258"/>
    <cellStyle name="Monetario" xfId="259"/>
    <cellStyle name="Monetario0" xfId="260"/>
    <cellStyle name="Neutral 2" xfId="261"/>
    <cellStyle name="Neutral 3" xfId="262"/>
    <cellStyle name="Normal" xfId="0" builtinId="0"/>
    <cellStyle name="Normal 10" xfId="263"/>
    <cellStyle name="Normal 10 2" xfId="264"/>
    <cellStyle name="Normal 10 2 2" xfId="265"/>
    <cellStyle name="Normal 10 3" xfId="266"/>
    <cellStyle name="Normal 11" xfId="267"/>
    <cellStyle name="Normal 11 2" xfId="268"/>
    <cellStyle name="Normal 11 2 2" xfId="269"/>
    <cellStyle name="Normal 11 3" xfId="270"/>
    <cellStyle name="Normal 11 3 2" xfId="271"/>
    <cellStyle name="Normal 11 3 3" xfId="272"/>
    <cellStyle name="Normal 11 4" xfId="273"/>
    <cellStyle name="Normal 11 5" xfId="274"/>
    <cellStyle name="Normal 12" xfId="275"/>
    <cellStyle name="Normal 12 2" xfId="276"/>
    <cellStyle name="Normal 12 2 2" xfId="277"/>
    <cellStyle name="Normal 12 3" xfId="278"/>
    <cellStyle name="Normal 12 4" xfId="279"/>
    <cellStyle name="Normal 13" xfId="280"/>
    <cellStyle name="Normal 13 2" xfId="281"/>
    <cellStyle name="Normal 14" xfId="282"/>
    <cellStyle name="Normal 14 2" xfId="283"/>
    <cellStyle name="Normal 15" xfId="284"/>
    <cellStyle name="Normal 15 2" xfId="285"/>
    <cellStyle name="Normal 16" xfId="286"/>
    <cellStyle name="Normal 16 2" xfId="287"/>
    <cellStyle name="Normal 16 2 2" xfId="288"/>
    <cellStyle name="Normal 17" xfId="289"/>
    <cellStyle name="Normal 17 2" xfId="290"/>
    <cellStyle name="Normal 18" xfId="291"/>
    <cellStyle name="Normal 19" xfId="292"/>
    <cellStyle name="Normal 2" xfId="293"/>
    <cellStyle name="Normal 2 2" xfId="294"/>
    <cellStyle name="Normal 2 2 2" xfId="295"/>
    <cellStyle name="Normal 2 2 2 2" xfId="296"/>
    <cellStyle name="Normal 2 2 3" xfId="297"/>
    <cellStyle name="Normal 2 2 4" xfId="298"/>
    <cellStyle name="Normal 2 3" xfId="299"/>
    <cellStyle name="Normal 2 3 2" xfId="300"/>
    <cellStyle name="Normal 2 3 2 2" xfId="301"/>
    <cellStyle name="Normal 2 3 3" xfId="302"/>
    <cellStyle name="Normal 2 3 4" xfId="303"/>
    <cellStyle name="Normal 2 4" xfId="304"/>
    <cellStyle name="Normal 2 4 2" xfId="305"/>
    <cellStyle name="Normal 2 5" xfId="306"/>
    <cellStyle name="Normal 2 5 2" xfId="307"/>
    <cellStyle name="Normal 2 6" xfId="308"/>
    <cellStyle name="Normal 20" xfId="309"/>
    <cellStyle name="Normal 21" xfId="409"/>
    <cellStyle name="Normal 22" xfId="411"/>
    <cellStyle name="Normal 3" xfId="310"/>
    <cellStyle name="Normal 3 2" xfId="311"/>
    <cellStyle name="Normal 3 2 2" xfId="312"/>
    <cellStyle name="Normal 3 2 2 2" xfId="313"/>
    <cellStyle name="Normal 3 2 3" xfId="314"/>
    <cellStyle name="Normal 3 3" xfId="315"/>
    <cellStyle name="Normal 4" xfId="316"/>
    <cellStyle name="Normal 4 2" xfId="317"/>
    <cellStyle name="Normal 4 3" xfId="318"/>
    <cellStyle name="Normal 4 4" xfId="319"/>
    <cellStyle name="Normal 5" xfId="320"/>
    <cellStyle name="Normal 5 2" xfId="321"/>
    <cellStyle name="Normal 5 2 2" xfId="322"/>
    <cellStyle name="Normal 5 3" xfId="323"/>
    <cellStyle name="Normal 5 4" xfId="324"/>
    <cellStyle name="Normal 6" xfId="325"/>
    <cellStyle name="Normal 6 2" xfId="326"/>
    <cellStyle name="Normal 6 2 2" xfId="327"/>
    <cellStyle name="Normal 6 3" xfId="328"/>
    <cellStyle name="Normal 6 4" xfId="329"/>
    <cellStyle name="Normal 6 5" xfId="330"/>
    <cellStyle name="Normal 7" xfId="331"/>
    <cellStyle name="Normal 7 2" xfId="332"/>
    <cellStyle name="Normal 7 2 2" xfId="333"/>
    <cellStyle name="Normal 7 3" xfId="334"/>
    <cellStyle name="Normal 8" xfId="335"/>
    <cellStyle name="Normal 8 2" xfId="336"/>
    <cellStyle name="Normal 8 2 2" xfId="337"/>
    <cellStyle name="Normal 8 3" xfId="338"/>
    <cellStyle name="Normal 8 3 2" xfId="339"/>
    <cellStyle name="Normal 8 3 2 2" xfId="340"/>
    <cellStyle name="Normal 8 3 3" xfId="341"/>
    <cellStyle name="Normal 8 4" xfId="342"/>
    <cellStyle name="Normal 8 5" xfId="343"/>
    <cellStyle name="Normal 9" xfId="344"/>
    <cellStyle name="Normal 9 2" xfId="345"/>
    <cellStyle name="Normal 9 2 2" xfId="346"/>
    <cellStyle name="Normal 9 3" xfId="347"/>
    <cellStyle name="Normal 9 4" xfId="348"/>
    <cellStyle name="Normál_212" xfId="349"/>
    <cellStyle name="Normalny_sprawozdania" xfId="350"/>
    <cellStyle name="Notas" xfId="351"/>
    <cellStyle name="Note 2" xfId="352"/>
    <cellStyle name="Note 2 2" xfId="353"/>
    <cellStyle name="Note 2 2 2" xfId="354"/>
    <cellStyle name="Note 2 3" xfId="355"/>
    <cellStyle name="Note 3" xfId="356"/>
    <cellStyle name="Output 2" xfId="357"/>
    <cellStyle name="Output 3" xfId="358"/>
    <cellStyle name="Percent" xfId="2" builtinId="5"/>
    <cellStyle name="Percent 10" xfId="359"/>
    <cellStyle name="Percent 11" xfId="360"/>
    <cellStyle name="Percent 12" xfId="361"/>
    <cellStyle name="Percent 13" xfId="412"/>
    <cellStyle name="Percent 2" xfId="362"/>
    <cellStyle name="Percent 2 2" xfId="363"/>
    <cellStyle name="Percent 2 3" xfId="364"/>
    <cellStyle name="Percent 2 4" xfId="365"/>
    <cellStyle name="Percent 2 5" xfId="366"/>
    <cellStyle name="Percent 2 6" xfId="367"/>
    <cellStyle name="Percent 2 7" xfId="368"/>
    <cellStyle name="Percent 3" xfId="369"/>
    <cellStyle name="Percent 3 2" xfId="370"/>
    <cellStyle name="Percent 3 2 2" xfId="371"/>
    <cellStyle name="Percent 3 3" xfId="372"/>
    <cellStyle name="Percent 3 4" xfId="373"/>
    <cellStyle name="Percent 4" xfId="374"/>
    <cellStyle name="Percent 4 2" xfId="375"/>
    <cellStyle name="Percent 5" xfId="376"/>
    <cellStyle name="Percent 5 2" xfId="377"/>
    <cellStyle name="Percent 5 2 2" xfId="378"/>
    <cellStyle name="Percent 6" xfId="379"/>
    <cellStyle name="Percent 6 2" xfId="380"/>
    <cellStyle name="Percent 6 3" xfId="381"/>
    <cellStyle name="Percent 7" xfId="382"/>
    <cellStyle name="Percent 7 2" xfId="383"/>
    <cellStyle name="Percent 7 2 2" xfId="384"/>
    <cellStyle name="Percent 7 3" xfId="385"/>
    <cellStyle name="Percent 8" xfId="386"/>
    <cellStyle name="Percent 9" xfId="387"/>
    <cellStyle name="percentage difference" xfId="388"/>
    <cellStyle name="Porcentaje" xfId="389"/>
    <cellStyle name="Porcentaje 2" xfId="390"/>
    <cellStyle name="Porcentaje 2 2" xfId="391"/>
    <cellStyle name="Porcentual 4" xfId="392"/>
    <cellStyle name="Punto" xfId="393"/>
    <cellStyle name="Punto0" xfId="394"/>
    <cellStyle name="Salida" xfId="395"/>
    <cellStyle name="ss17" xfId="408"/>
    <cellStyle name="Style 1" xfId="396"/>
    <cellStyle name="Texto de advertencia" xfId="397"/>
    <cellStyle name="Texto explicativo" xfId="398"/>
    <cellStyle name="Titre 1" xfId="399"/>
    <cellStyle name="Título" xfId="400"/>
    <cellStyle name="Título 1" xfId="401"/>
    <cellStyle name="Título 2" xfId="402"/>
    <cellStyle name="Título 3" xfId="403"/>
    <cellStyle name="Total 2" xfId="404"/>
    <cellStyle name="Total 3" xfId="405"/>
    <cellStyle name="Warning Text 2" xfId="406"/>
    <cellStyle name="Warning Text 3" xfId="407"/>
  </cellStyles>
  <dxfs count="0"/>
  <tableStyles count="0" defaultTableStyle="TableStyleMedium2" defaultPivotStyle="PivotStyleLight16"/>
  <colors>
    <mruColors>
      <color rgb="FF00507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23264260370167"/>
          <c:y val="4.2085107716185503E-2"/>
          <c:w val="0.87168416505106427"/>
          <c:h val="0.65103582988096875"/>
        </c:manualLayout>
      </c:layout>
      <c:barChart>
        <c:barDir val="col"/>
        <c:grouping val="clustered"/>
        <c:varyColors val="0"/>
        <c:ser>
          <c:idx val="5"/>
          <c:order val="0"/>
          <c:tx>
            <c:strRef>
              <c:f>'1.1'!$O$5</c:f>
              <c:strCache>
                <c:ptCount val="1"/>
                <c:pt idx="0">
                  <c:v>~1993</c:v>
                </c:pt>
              </c:strCache>
            </c:strRef>
          </c:tx>
          <c:spPr>
            <a:solidFill>
              <a:schemeClr val="bg1"/>
            </a:solidFill>
            <a:ln>
              <a:solidFill>
                <a:schemeClr val="tx1">
                  <a:lumMod val="65000"/>
                  <a:lumOff val="35000"/>
                </a:schemeClr>
              </a:solidFill>
            </a:ln>
          </c:spPr>
          <c:invertIfNegative val="0"/>
          <c:val>
            <c:numRef>
              <c:f>'1.1'!$O$6:$O$25</c:f>
              <c:numCache>
                <c:formatCode>0.0%</c:formatCode>
                <c:ptCount val="20"/>
                <c:pt idx="0" formatCode="General">
                  <c:v>0</c:v>
                </c:pt>
                <c:pt idx="1">
                  <c:v>5.7070009033007768E-2</c:v>
                </c:pt>
                <c:pt idx="2">
                  <c:v>6.629735762103002E-2</c:v>
                </c:pt>
                <c:pt idx="3">
                  <c:v>7.3215546610453403E-2</c:v>
                </c:pt>
                <c:pt idx="4" formatCode="General">
                  <c:v>0</c:v>
                </c:pt>
                <c:pt idx="5">
                  <c:v>0.10629502150667657</c:v>
                </c:pt>
                <c:pt idx="6">
                  <c:v>3.9536347343525617E-2</c:v>
                </c:pt>
                <c:pt idx="7">
                  <c:v>0.1056437889960295</c:v>
                </c:pt>
                <c:pt idx="8">
                  <c:v>4.3954607443418288E-2</c:v>
                </c:pt>
                <c:pt idx="9" formatCode="General">
                  <c:v>0</c:v>
                </c:pt>
                <c:pt idx="10">
                  <c:v>8.442574109935945E-2</c:v>
                </c:pt>
                <c:pt idx="11">
                  <c:v>6.150380360059067E-2</c:v>
                </c:pt>
                <c:pt idx="12">
                  <c:v>9.5031364691138695E-2</c:v>
                </c:pt>
                <c:pt idx="13" formatCode="0%">
                  <c:v>8.6952101890206579E-2</c:v>
                </c:pt>
                <c:pt idx="14">
                  <c:v>6.7765423208009185E-2</c:v>
                </c:pt>
                <c:pt idx="15">
                  <c:v>0.16149962488304198</c:v>
                </c:pt>
                <c:pt idx="16">
                  <c:v>4.0255280068411982E-2</c:v>
                </c:pt>
                <c:pt idx="17">
                  <c:v>6.801837565712586E-2</c:v>
                </c:pt>
                <c:pt idx="18" formatCode="General">
                  <c:v>0</c:v>
                </c:pt>
                <c:pt idx="19">
                  <c:v>0.12185743862762496</c:v>
                </c:pt>
              </c:numCache>
            </c:numRef>
          </c:val>
        </c:ser>
        <c:ser>
          <c:idx val="0"/>
          <c:order val="1"/>
          <c:tx>
            <c:strRef>
              <c:f>'1.1'!$P$5</c:f>
              <c:strCache>
                <c:ptCount val="1"/>
                <c:pt idx="0">
                  <c:v>~2003</c:v>
                </c:pt>
              </c:strCache>
            </c:strRef>
          </c:tx>
          <c:spPr>
            <a:solidFill>
              <a:schemeClr val="tx1">
                <a:lumMod val="50000"/>
                <a:lumOff val="50000"/>
              </a:schemeClr>
            </a:solidFill>
          </c:spPr>
          <c:invertIfNegative val="0"/>
          <c:cat>
            <c:strRef>
              <c:f>'1.1'!$M$6:$M$25</c:f>
              <c:strCache>
                <c:ptCount val="20"/>
                <c:pt idx="0">
                  <c:v>GTM</c:v>
                </c:pt>
                <c:pt idx="1">
                  <c:v>BOL</c:v>
                </c:pt>
                <c:pt idx="2">
                  <c:v>ECU</c:v>
                </c:pt>
                <c:pt idx="3">
                  <c:v>SLV</c:v>
                </c:pt>
                <c:pt idx="4">
                  <c:v>PER</c:v>
                </c:pt>
                <c:pt idx="5">
                  <c:v>PAN</c:v>
                </c:pt>
                <c:pt idx="6">
                  <c:v>MEX</c:v>
                </c:pt>
                <c:pt idx="7">
                  <c:v>NIC</c:v>
                </c:pt>
                <c:pt idx="8">
                  <c:v>PRY</c:v>
                </c:pt>
                <c:pt idx="9">
                  <c:v>HND</c:v>
                </c:pt>
                <c:pt idx="10">
                  <c:v>URY</c:v>
                </c:pt>
                <c:pt idx="11">
                  <c:v>BRA</c:v>
                </c:pt>
                <c:pt idx="12">
                  <c:v>ARG</c:v>
                </c:pt>
                <c:pt idx="13">
                  <c:v>VEN</c:v>
                </c:pt>
                <c:pt idx="14">
                  <c:v>CHL</c:v>
                </c:pt>
                <c:pt idx="15">
                  <c:v>DOM</c:v>
                </c:pt>
                <c:pt idx="16">
                  <c:v>CRI</c:v>
                </c:pt>
                <c:pt idx="17">
                  <c:v>COL</c:v>
                </c:pt>
                <c:pt idx="18">
                  <c:v>BRB</c:v>
                </c:pt>
                <c:pt idx="19">
                  <c:v>JAM</c:v>
                </c:pt>
              </c:strCache>
            </c:strRef>
          </c:cat>
          <c:val>
            <c:numRef>
              <c:f>'1.1'!$P$6:$P$25</c:f>
              <c:numCache>
                <c:formatCode>0.0%</c:formatCode>
                <c:ptCount val="20"/>
                <c:pt idx="0">
                  <c:v>1.8807070345058369E-2</c:v>
                </c:pt>
                <c:pt idx="1">
                  <c:v>4.2422276693376434E-2</c:v>
                </c:pt>
                <c:pt idx="2">
                  <c:v>5.8085874248508376E-2</c:v>
                </c:pt>
                <c:pt idx="3">
                  <c:v>4.5441677490095748E-2</c:v>
                </c:pt>
                <c:pt idx="4">
                  <c:v>5.3617068389806725E-2</c:v>
                </c:pt>
                <c:pt idx="5">
                  <c:v>0.11543593216200086</c:v>
                </c:pt>
                <c:pt idx="6">
                  <c:v>3.8829470267109194E-2</c:v>
                </c:pt>
                <c:pt idx="7">
                  <c:v>4.2254493721921145E-2</c:v>
                </c:pt>
                <c:pt idx="8">
                  <c:v>8.1371108840289086E-2</c:v>
                </c:pt>
                <c:pt idx="9">
                  <c:v>5.419823231643605E-2</c:v>
                </c:pt>
                <c:pt idx="10">
                  <c:v>0.17064309151533669</c:v>
                </c:pt>
                <c:pt idx="11">
                  <c:v>9.9620518818778994E-2</c:v>
                </c:pt>
                <c:pt idx="12">
                  <c:v>0.15355581709863822</c:v>
                </c:pt>
                <c:pt idx="13">
                  <c:v>0.16642668124922372</c:v>
                </c:pt>
                <c:pt idx="14">
                  <c:v>9.874090635145906E-2</c:v>
                </c:pt>
                <c:pt idx="15">
                  <c:v>7.5982978627206751E-2</c:v>
                </c:pt>
                <c:pt idx="16">
                  <c:v>6.7573167771087697E-2</c:v>
                </c:pt>
                <c:pt idx="17">
                  <c:v>0.14812860650119203</c:v>
                </c:pt>
                <c:pt idx="18">
                  <c:v>8.1898766872636405E-2</c:v>
                </c:pt>
                <c:pt idx="19">
                  <c:v>0.12755462430725947</c:v>
                </c:pt>
              </c:numCache>
            </c:numRef>
          </c:val>
        </c:ser>
        <c:ser>
          <c:idx val="1"/>
          <c:order val="2"/>
          <c:tx>
            <c:strRef>
              <c:f>'1.1'!$Q$5</c:f>
              <c:strCache>
                <c:ptCount val="1"/>
                <c:pt idx="0">
                  <c:v>~2013</c:v>
                </c:pt>
              </c:strCache>
            </c:strRef>
          </c:tx>
          <c:spPr>
            <a:solidFill>
              <a:srgbClr val="005073"/>
            </a:solidFill>
          </c:spPr>
          <c:invertIfNegative val="0"/>
          <c:cat>
            <c:strRef>
              <c:f>'1.1'!$M$6:$M$25</c:f>
              <c:strCache>
                <c:ptCount val="20"/>
                <c:pt idx="0">
                  <c:v>GTM</c:v>
                </c:pt>
                <c:pt idx="1">
                  <c:v>BOL</c:v>
                </c:pt>
                <c:pt idx="2">
                  <c:v>ECU</c:v>
                </c:pt>
                <c:pt idx="3">
                  <c:v>SLV</c:v>
                </c:pt>
                <c:pt idx="4">
                  <c:v>PER</c:v>
                </c:pt>
                <c:pt idx="5">
                  <c:v>PAN</c:v>
                </c:pt>
                <c:pt idx="6">
                  <c:v>MEX</c:v>
                </c:pt>
                <c:pt idx="7">
                  <c:v>NIC</c:v>
                </c:pt>
                <c:pt idx="8">
                  <c:v>PRY</c:v>
                </c:pt>
                <c:pt idx="9">
                  <c:v>HND</c:v>
                </c:pt>
                <c:pt idx="10">
                  <c:v>URY</c:v>
                </c:pt>
                <c:pt idx="11">
                  <c:v>BRA</c:v>
                </c:pt>
                <c:pt idx="12">
                  <c:v>ARG</c:v>
                </c:pt>
                <c:pt idx="13">
                  <c:v>VEN</c:v>
                </c:pt>
                <c:pt idx="14">
                  <c:v>CHL</c:v>
                </c:pt>
                <c:pt idx="15">
                  <c:v>DOM</c:v>
                </c:pt>
                <c:pt idx="16">
                  <c:v>CRI</c:v>
                </c:pt>
                <c:pt idx="17">
                  <c:v>COL</c:v>
                </c:pt>
                <c:pt idx="18">
                  <c:v>BRB</c:v>
                </c:pt>
                <c:pt idx="19">
                  <c:v>JAM</c:v>
                </c:pt>
              </c:strCache>
            </c:strRef>
          </c:cat>
          <c:val>
            <c:numRef>
              <c:f>'1.1'!$Q$6:$Q$25</c:f>
              <c:numCache>
                <c:formatCode>0.0%</c:formatCode>
                <c:ptCount val="20"/>
                <c:pt idx="0">
                  <c:v>2.43793141105542E-2</c:v>
                </c:pt>
                <c:pt idx="1">
                  <c:v>2.5602809206249817E-2</c:v>
                </c:pt>
                <c:pt idx="2">
                  <c:v>3.1613631228491458E-2</c:v>
                </c:pt>
                <c:pt idx="3">
                  <c:v>3.7753096203751182E-2</c:v>
                </c:pt>
                <c:pt idx="4">
                  <c:v>4.0438523417298353E-2</c:v>
                </c:pt>
                <c:pt idx="5">
                  <c:v>4.3133414029098843E-2</c:v>
                </c:pt>
                <c:pt idx="6">
                  <c:v>4.3527154011764491E-2</c:v>
                </c:pt>
                <c:pt idx="7">
                  <c:v>4.9836068400675372E-2</c:v>
                </c:pt>
                <c:pt idx="8">
                  <c:v>5.1789731602925236E-2</c:v>
                </c:pt>
                <c:pt idx="9">
                  <c:v>5.9562660090250907E-2</c:v>
                </c:pt>
                <c:pt idx="10">
                  <c:v>6.2330925959757873E-2</c:v>
                </c:pt>
                <c:pt idx="11">
                  <c:v>6.6444208927760165E-2</c:v>
                </c:pt>
                <c:pt idx="12">
                  <c:v>6.7428801031732918E-2</c:v>
                </c:pt>
                <c:pt idx="13">
                  <c:v>7.2247930313222047E-2</c:v>
                </c:pt>
                <c:pt idx="14">
                  <c:v>7.2451366307262247E-2</c:v>
                </c:pt>
                <c:pt idx="15">
                  <c:v>7.4623231659321526E-2</c:v>
                </c:pt>
                <c:pt idx="16">
                  <c:v>8.5921221695432731E-2</c:v>
                </c:pt>
                <c:pt idx="17">
                  <c:v>9.6732290980127519E-2</c:v>
                </c:pt>
                <c:pt idx="18">
                  <c:v>0.11257514400110781</c:v>
                </c:pt>
                <c:pt idx="19">
                  <c:v>0.14741571025209596</c:v>
                </c:pt>
              </c:numCache>
            </c:numRef>
          </c:val>
        </c:ser>
        <c:dLbls>
          <c:showLegendKey val="0"/>
          <c:showVal val="0"/>
          <c:showCatName val="0"/>
          <c:showSerName val="0"/>
          <c:showPercent val="0"/>
          <c:showBubbleSize val="0"/>
        </c:dLbls>
        <c:gapWidth val="150"/>
        <c:axId val="151324544"/>
        <c:axId val="151326080"/>
      </c:barChart>
      <c:lineChart>
        <c:grouping val="standard"/>
        <c:varyColors val="0"/>
        <c:ser>
          <c:idx val="4"/>
          <c:order val="3"/>
          <c:tx>
            <c:strRef>
              <c:f>'1.1'!$R$5</c:f>
              <c:strCache>
                <c:ptCount val="1"/>
                <c:pt idx="0">
                  <c:v>ALC ~1993</c:v>
                </c:pt>
              </c:strCache>
            </c:strRef>
          </c:tx>
          <c:spPr>
            <a:ln>
              <a:solidFill>
                <a:schemeClr val="accent3">
                  <a:lumMod val="75000"/>
                </a:schemeClr>
              </a:solidFill>
            </a:ln>
          </c:spPr>
          <c:marker>
            <c:symbol val="none"/>
          </c:marker>
          <c:val>
            <c:numRef>
              <c:f>'1.1'!$R$6:$R$25</c:f>
              <c:numCache>
                <c:formatCode>0.0%</c:formatCode>
                <c:ptCount val="20"/>
                <c:pt idx="0">
                  <c:v>6.280766552730864E-2</c:v>
                </c:pt>
                <c:pt idx="1">
                  <c:v>6.280766552730864E-2</c:v>
                </c:pt>
                <c:pt idx="2">
                  <c:v>6.280766552730864E-2</c:v>
                </c:pt>
                <c:pt idx="3">
                  <c:v>6.280766552730864E-2</c:v>
                </c:pt>
                <c:pt idx="4">
                  <c:v>6.280766552730864E-2</c:v>
                </c:pt>
                <c:pt idx="5">
                  <c:v>6.280766552730864E-2</c:v>
                </c:pt>
                <c:pt idx="6">
                  <c:v>6.280766552730864E-2</c:v>
                </c:pt>
                <c:pt idx="7">
                  <c:v>6.280766552730864E-2</c:v>
                </c:pt>
                <c:pt idx="8">
                  <c:v>6.280766552730864E-2</c:v>
                </c:pt>
                <c:pt idx="9">
                  <c:v>6.280766552730864E-2</c:v>
                </c:pt>
                <c:pt idx="10">
                  <c:v>6.280766552730864E-2</c:v>
                </c:pt>
                <c:pt idx="11">
                  <c:v>6.280766552730864E-2</c:v>
                </c:pt>
                <c:pt idx="12">
                  <c:v>6.280766552730864E-2</c:v>
                </c:pt>
                <c:pt idx="13">
                  <c:v>6.280766552730864E-2</c:v>
                </c:pt>
                <c:pt idx="14">
                  <c:v>6.280766552730864E-2</c:v>
                </c:pt>
                <c:pt idx="15">
                  <c:v>6.280766552730864E-2</c:v>
                </c:pt>
                <c:pt idx="16">
                  <c:v>6.280766552730864E-2</c:v>
                </c:pt>
                <c:pt idx="17">
                  <c:v>6.280766552730864E-2</c:v>
                </c:pt>
                <c:pt idx="18">
                  <c:v>6.280766552730864E-2</c:v>
                </c:pt>
                <c:pt idx="19">
                  <c:v>6.280766552730864E-2</c:v>
                </c:pt>
              </c:numCache>
            </c:numRef>
          </c:val>
          <c:smooth val="0"/>
        </c:ser>
        <c:ser>
          <c:idx val="2"/>
          <c:order val="4"/>
          <c:tx>
            <c:strRef>
              <c:f>'1.1'!$S$5</c:f>
              <c:strCache>
                <c:ptCount val="1"/>
                <c:pt idx="0">
                  <c:v>ALC ~2003</c:v>
                </c:pt>
              </c:strCache>
            </c:strRef>
          </c:tx>
          <c:spPr>
            <a:ln>
              <a:solidFill>
                <a:schemeClr val="tx1"/>
              </a:solidFill>
              <a:prstDash val="dash"/>
            </a:ln>
          </c:spPr>
          <c:marker>
            <c:symbol val="none"/>
          </c:marker>
          <c:dLbls>
            <c:dLbl>
              <c:idx val="4"/>
              <c:layout>
                <c:manualLayout>
                  <c:x val="-0.16639296529434419"/>
                  <c:y val="-4.2085107716185503E-2"/>
                </c:manualLayout>
              </c:layout>
              <c:tx>
                <c:rich>
                  <a:bodyPr/>
                  <a:lstStyle/>
                  <a:p>
                    <a:r>
                      <a:rPr lang="en-US"/>
                      <a:t>ALC ~2003, 9,0%</a:t>
                    </a:r>
                  </a:p>
                </c:rich>
              </c:tx>
              <c:showLegendKey val="0"/>
              <c:showVal val="1"/>
              <c:showCatName val="0"/>
              <c:showSerName val="1"/>
              <c:showPercent val="0"/>
              <c:showBubbleSize val="0"/>
            </c:dLbl>
            <c:numFmt formatCode="0.0%" sourceLinked="0"/>
            <c:spPr>
              <a:solidFill>
                <a:schemeClr val="bg1"/>
              </a:solidFill>
            </c:spPr>
            <c:showLegendKey val="0"/>
            <c:showVal val="0"/>
            <c:showCatName val="0"/>
            <c:showSerName val="0"/>
            <c:showPercent val="0"/>
            <c:showBubbleSize val="0"/>
          </c:dLbls>
          <c:val>
            <c:numRef>
              <c:f>'1.1'!$S$6:$S$25</c:f>
              <c:numCache>
                <c:formatCode>0.0%</c:formatCode>
                <c:ptCount val="20"/>
                <c:pt idx="0">
                  <c:v>8.9987926857995726E-2</c:v>
                </c:pt>
                <c:pt idx="1">
                  <c:v>8.9987926857995726E-2</c:v>
                </c:pt>
                <c:pt idx="2">
                  <c:v>8.9987926857995726E-2</c:v>
                </c:pt>
                <c:pt idx="3">
                  <c:v>8.9987926857995726E-2</c:v>
                </c:pt>
                <c:pt idx="4">
                  <c:v>8.9987926857995726E-2</c:v>
                </c:pt>
                <c:pt idx="5">
                  <c:v>8.9987926857995726E-2</c:v>
                </c:pt>
                <c:pt idx="6">
                  <c:v>8.9987926857995726E-2</c:v>
                </c:pt>
                <c:pt idx="7">
                  <c:v>8.9987926857995726E-2</c:v>
                </c:pt>
                <c:pt idx="8">
                  <c:v>8.9987926857995726E-2</c:v>
                </c:pt>
                <c:pt idx="9">
                  <c:v>8.9987926857995726E-2</c:v>
                </c:pt>
                <c:pt idx="10">
                  <c:v>8.9987926857995726E-2</c:v>
                </c:pt>
                <c:pt idx="11">
                  <c:v>8.9987926857995726E-2</c:v>
                </c:pt>
                <c:pt idx="12">
                  <c:v>8.9987926857995726E-2</c:v>
                </c:pt>
                <c:pt idx="13">
                  <c:v>8.9987926857995726E-2</c:v>
                </c:pt>
                <c:pt idx="14">
                  <c:v>8.9987926857995726E-2</c:v>
                </c:pt>
                <c:pt idx="15">
                  <c:v>8.9987926857995726E-2</c:v>
                </c:pt>
                <c:pt idx="16">
                  <c:v>8.9987926857995726E-2</c:v>
                </c:pt>
                <c:pt idx="17">
                  <c:v>8.9987926857995726E-2</c:v>
                </c:pt>
                <c:pt idx="18">
                  <c:v>8.9987926857995726E-2</c:v>
                </c:pt>
                <c:pt idx="19">
                  <c:v>8.9987926857995726E-2</c:v>
                </c:pt>
              </c:numCache>
            </c:numRef>
          </c:val>
          <c:smooth val="0"/>
        </c:ser>
        <c:ser>
          <c:idx val="3"/>
          <c:order val="5"/>
          <c:tx>
            <c:strRef>
              <c:f>'1.1'!$T$5</c:f>
              <c:strCache>
                <c:ptCount val="1"/>
                <c:pt idx="0">
                  <c:v>ALC~2013</c:v>
                </c:pt>
              </c:strCache>
            </c:strRef>
          </c:tx>
          <c:spPr>
            <a:ln w="28575">
              <a:solidFill>
                <a:schemeClr val="tx1">
                  <a:lumMod val="65000"/>
                  <a:lumOff val="35000"/>
                </a:schemeClr>
              </a:solidFill>
              <a:prstDash val="sysDash"/>
            </a:ln>
          </c:spPr>
          <c:marker>
            <c:symbol val="none"/>
          </c:marker>
          <c:dLbls>
            <c:dLbl>
              <c:idx val="2"/>
              <c:layout>
                <c:manualLayout>
                  <c:x val="-7.4438958157996088E-2"/>
                  <c:y val="-4.2085107716185503E-2"/>
                </c:manualLayout>
              </c:layout>
              <c:tx>
                <c:rich>
                  <a:bodyPr/>
                  <a:lstStyle/>
                  <a:p>
                    <a:pPr>
                      <a:defRPr/>
                    </a:pPr>
                    <a:r>
                      <a:rPr lang="en-US"/>
                      <a:t>ALC ~2013, 6,1%</a:t>
                    </a:r>
                  </a:p>
                </c:rich>
              </c:tx>
              <c:numFmt formatCode="0.0%" sourceLinked="0"/>
              <c:spPr>
                <a:solidFill>
                  <a:schemeClr val="bg1"/>
                </a:solidFill>
              </c:spPr>
              <c:showLegendKey val="0"/>
              <c:showVal val="1"/>
              <c:showCatName val="0"/>
              <c:showSerName val="1"/>
              <c:showPercent val="0"/>
              <c:showBubbleSize val="0"/>
            </c:dLbl>
            <c:spPr>
              <a:solidFill>
                <a:schemeClr val="bg1"/>
              </a:solidFill>
            </c:spPr>
            <c:showLegendKey val="0"/>
            <c:showVal val="0"/>
            <c:showCatName val="0"/>
            <c:showSerName val="0"/>
            <c:showPercent val="0"/>
            <c:showBubbleSize val="0"/>
          </c:dLbls>
          <c:val>
            <c:numRef>
              <c:f>'1.1'!$T$6:$T$25</c:f>
              <c:numCache>
                <c:formatCode>0.0%</c:formatCode>
                <c:ptCount val="20"/>
                <c:pt idx="0">
                  <c:v>6.0724345894359107E-2</c:v>
                </c:pt>
                <c:pt idx="1">
                  <c:v>6.0724345894359107E-2</c:v>
                </c:pt>
                <c:pt idx="2">
                  <c:v>6.0724345894359107E-2</c:v>
                </c:pt>
                <c:pt idx="3">
                  <c:v>6.0724345894359107E-2</c:v>
                </c:pt>
                <c:pt idx="4">
                  <c:v>6.0724345894359107E-2</c:v>
                </c:pt>
                <c:pt idx="5">
                  <c:v>6.0724345894359107E-2</c:v>
                </c:pt>
                <c:pt idx="6">
                  <c:v>6.0724345894359107E-2</c:v>
                </c:pt>
                <c:pt idx="7">
                  <c:v>6.0724345894359107E-2</c:v>
                </c:pt>
                <c:pt idx="8">
                  <c:v>6.0724345894359107E-2</c:v>
                </c:pt>
                <c:pt idx="9">
                  <c:v>6.0724345894359107E-2</c:v>
                </c:pt>
                <c:pt idx="10">
                  <c:v>6.0724345894359107E-2</c:v>
                </c:pt>
                <c:pt idx="11">
                  <c:v>6.0724345894359107E-2</c:v>
                </c:pt>
                <c:pt idx="12">
                  <c:v>6.0724345894359107E-2</c:v>
                </c:pt>
                <c:pt idx="13">
                  <c:v>6.0724345894359107E-2</c:v>
                </c:pt>
                <c:pt idx="14">
                  <c:v>6.0724345894359107E-2</c:v>
                </c:pt>
                <c:pt idx="15">
                  <c:v>6.0724345894359107E-2</c:v>
                </c:pt>
                <c:pt idx="16">
                  <c:v>6.0724345894359107E-2</c:v>
                </c:pt>
                <c:pt idx="17">
                  <c:v>6.0724345894359107E-2</c:v>
                </c:pt>
                <c:pt idx="18">
                  <c:v>6.0724345894359107E-2</c:v>
                </c:pt>
                <c:pt idx="19">
                  <c:v>6.0724345894359107E-2</c:v>
                </c:pt>
              </c:numCache>
            </c:numRef>
          </c:val>
          <c:smooth val="0"/>
        </c:ser>
        <c:dLbls>
          <c:showLegendKey val="0"/>
          <c:showVal val="0"/>
          <c:showCatName val="0"/>
          <c:showSerName val="0"/>
          <c:showPercent val="0"/>
          <c:showBubbleSize val="0"/>
        </c:dLbls>
        <c:marker val="1"/>
        <c:smooth val="0"/>
        <c:axId val="151324544"/>
        <c:axId val="151326080"/>
      </c:lineChart>
      <c:catAx>
        <c:axId val="151324544"/>
        <c:scaling>
          <c:orientation val="minMax"/>
        </c:scaling>
        <c:delete val="0"/>
        <c:axPos val="b"/>
        <c:majorTickMark val="out"/>
        <c:minorTickMark val="none"/>
        <c:tickLblPos val="nextTo"/>
        <c:crossAx val="151326080"/>
        <c:crosses val="autoZero"/>
        <c:auto val="1"/>
        <c:lblAlgn val="ctr"/>
        <c:lblOffset val="100"/>
        <c:noMultiLvlLbl val="0"/>
      </c:catAx>
      <c:valAx>
        <c:axId val="151326080"/>
        <c:scaling>
          <c:orientation val="minMax"/>
        </c:scaling>
        <c:delete val="0"/>
        <c:axPos val="l"/>
        <c:majorGridlines>
          <c:spPr>
            <a:ln>
              <a:prstDash val="dash"/>
            </a:ln>
          </c:spPr>
        </c:majorGridlines>
        <c:title>
          <c:tx>
            <c:rich>
              <a:bodyPr rot="-5400000" vert="horz"/>
              <a:lstStyle/>
              <a:p>
                <a:pPr>
                  <a:defRPr/>
                </a:pPr>
                <a:r>
                  <a:rPr lang="en-US"/>
                  <a:t>Tasa</a:t>
                </a:r>
                <a:r>
                  <a:rPr lang="en-US" baseline="0"/>
                  <a:t> de desempleo (en porcentaje)</a:t>
                </a:r>
                <a:endParaRPr lang="en-US"/>
              </a:p>
            </c:rich>
          </c:tx>
          <c:layout>
            <c:manualLayout>
              <c:xMode val="edge"/>
              <c:yMode val="edge"/>
              <c:x val="1.6420358417205019E-3"/>
              <c:y val="0.17769404940074662"/>
            </c:manualLayout>
          </c:layout>
          <c:overlay val="0"/>
        </c:title>
        <c:numFmt formatCode="0%" sourceLinked="0"/>
        <c:majorTickMark val="out"/>
        <c:minorTickMark val="none"/>
        <c:tickLblPos val="nextTo"/>
        <c:crossAx val="151324544"/>
        <c:crosses val="autoZero"/>
        <c:crossBetween val="between"/>
      </c:valAx>
    </c:plotArea>
    <c:legend>
      <c:legendPos val="b"/>
      <c:layout>
        <c:manualLayout>
          <c:xMode val="edge"/>
          <c:yMode val="edge"/>
          <c:x val="0.23673536726264949"/>
          <c:y val="0.83113388185562487"/>
          <c:w val="0.61657609754365217"/>
          <c:h val="0.11912917266161042"/>
        </c:manualLayout>
      </c:layout>
      <c:overlay val="0"/>
    </c:legend>
    <c:plotVisOnly val="1"/>
    <c:dispBlanksAs val="gap"/>
    <c:showDLblsOverMax val="0"/>
  </c:chart>
  <c:spPr>
    <a:ln>
      <a:noFill/>
    </a:ln>
  </c:spPr>
  <c:txPr>
    <a:bodyPr/>
    <a:lstStyle/>
    <a:p>
      <a:pPr>
        <a:defRPr sz="1000">
          <a:latin typeface="Garamond" panose="02020404030301010803" pitchFamily="18"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3321764055808817E-2"/>
          <c:y val="4.2085107716185503E-2"/>
          <c:w val="0.8825949716811714"/>
          <c:h val="0.71225053201360222"/>
        </c:manualLayout>
      </c:layout>
      <c:barChart>
        <c:barDir val="col"/>
        <c:grouping val="clustered"/>
        <c:varyColors val="0"/>
        <c:ser>
          <c:idx val="5"/>
          <c:order val="0"/>
          <c:tx>
            <c:strRef>
              <c:f>'1.6'!$N$5</c:f>
              <c:strCache>
                <c:ptCount val="1"/>
                <c:pt idx="0">
                  <c:v>~1993</c:v>
                </c:pt>
              </c:strCache>
            </c:strRef>
          </c:tx>
          <c:spPr>
            <a:solidFill>
              <a:schemeClr val="bg1"/>
            </a:solidFill>
            <a:ln>
              <a:solidFill>
                <a:schemeClr val="tx1">
                  <a:lumMod val="65000"/>
                  <a:lumOff val="35000"/>
                </a:schemeClr>
              </a:solidFill>
            </a:ln>
          </c:spPr>
          <c:invertIfNegative val="0"/>
          <c:val>
            <c:numRef>
              <c:f>'1.6'!$N$6:$N$24</c:f>
              <c:numCache>
                <c:formatCode>0.0%</c:formatCode>
                <c:ptCount val="19"/>
                <c:pt idx="0">
                  <c:v>0</c:v>
                </c:pt>
                <c:pt idx="1">
                  <c:v>0</c:v>
                </c:pt>
                <c:pt idx="2">
                  <c:v>0</c:v>
                </c:pt>
                <c:pt idx="3">
                  <c:v>0</c:v>
                </c:pt>
                <c:pt idx="4">
                  <c:v>0</c:v>
                </c:pt>
                <c:pt idx="5">
                  <c:v>0.13573688312276902</c:v>
                </c:pt>
                <c:pt idx="6">
                  <c:v>0.26469726250225922</c:v>
                </c:pt>
                <c:pt idx="7">
                  <c:v>0.34998186166921696</c:v>
                </c:pt>
                <c:pt idx="8">
                  <c:v>0.36706703582243227</c:v>
                </c:pt>
                <c:pt idx="9">
                  <c:v>0</c:v>
                </c:pt>
                <c:pt idx="10">
                  <c:v>0</c:v>
                </c:pt>
                <c:pt idx="11">
                  <c:v>0.2608598179965137</c:v>
                </c:pt>
                <c:pt idx="12">
                  <c:v>0</c:v>
                </c:pt>
                <c:pt idx="13">
                  <c:v>0.46145310193091343</c:v>
                </c:pt>
                <c:pt idx="14">
                  <c:v>0</c:v>
                </c:pt>
                <c:pt idx="15">
                  <c:v>0.46546649906188015</c:v>
                </c:pt>
                <c:pt idx="16">
                  <c:v>0.66106302715348786</c:v>
                </c:pt>
                <c:pt idx="17">
                  <c:v>0.68501609657755536</c:v>
                </c:pt>
              </c:numCache>
            </c:numRef>
          </c:val>
        </c:ser>
        <c:ser>
          <c:idx val="0"/>
          <c:order val="1"/>
          <c:tx>
            <c:strRef>
              <c:f>'1.6'!$O$5</c:f>
              <c:strCache>
                <c:ptCount val="1"/>
                <c:pt idx="0">
                  <c:v>~2003</c:v>
                </c:pt>
              </c:strCache>
            </c:strRef>
          </c:tx>
          <c:spPr>
            <a:solidFill>
              <a:schemeClr val="tx1">
                <a:lumMod val="50000"/>
                <a:lumOff val="50000"/>
              </a:schemeClr>
            </a:solidFill>
          </c:spPr>
          <c:invertIfNegative val="0"/>
          <c:cat>
            <c:strRef>
              <c:f>'1.6'!$L$6:$L$24</c:f>
              <c:strCache>
                <c:ptCount val="19"/>
                <c:pt idx="0">
                  <c:v>HND</c:v>
                </c:pt>
                <c:pt idx="1">
                  <c:v>NIC</c:v>
                </c:pt>
                <c:pt idx="2">
                  <c:v>GTM</c:v>
                </c:pt>
                <c:pt idx="3">
                  <c:v>PER</c:v>
                </c:pt>
                <c:pt idx="4">
                  <c:v>BOL</c:v>
                </c:pt>
                <c:pt idx="5">
                  <c:v>PRY</c:v>
                </c:pt>
                <c:pt idx="6">
                  <c:v>SLV</c:v>
                </c:pt>
                <c:pt idx="7">
                  <c:v>MEX</c:v>
                </c:pt>
                <c:pt idx="8">
                  <c:v>ECU</c:v>
                </c:pt>
                <c:pt idx="9">
                  <c:v>VEN</c:v>
                </c:pt>
                <c:pt idx="10">
                  <c:v>DOM</c:v>
                </c:pt>
                <c:pt idx="11">
                  <c:v>COL</c:v>
                </c:pt>
                <c:pt idx="12">
                  <c:v>JAM</c:v>
                </c:pt>
                <c:pt idx="13">
                  <c:v>ARG</c:v>
                </c:pt>
                <c:pt idx="14">
                  <c:v>PAN</c:v>
                </c:pt>
                <c:pt idx="15">
                  <c:v>BRA</c:v>
                </c:pt>
                <c:pt idx="16">
                  <c:v>CHL</c:v>
                </c:pt>
                <c:pt idx="17">
                  <c:v>CRI</c:v>
                </c:pt>
                <c:pt idx="18">
                  <c:v>URY</c:v>
                </c:pt>
              </c:strCache>
            </c:strRef>
          </c:cat>
          <c:val>
            <c:numRef>
              <c:f>'1.6'!$O$6:$O$24</c:f>
              <c:numCache>
                <c:formatCode>0.0%</c:formatCode>
                <c:ptCount val="19"/>
                <c:pt idx="0">
                  <c:v>0.20884983068732729</c:v>
                </c:pt>
                <c:pt idx="1">
                  <c:v>0.18351320126266982</c:v>
                </c:pt>
                <c:pt idx="2">
                  <c:v>0.21069101043022198</c:v>
                </c:pt>
                <c:pt idx="3">
                  <c:v>0.12531856715843606</c:v>
                </c:pt>
                <c:pt idx="4">
                  <c:v>0.11608000550827741</c:v>
                </c:pt>
                <c:pt idx="5">
                  <c:v>0.12783470325628712</c:v>
                </c:pt>
                <c:pt idx="6">
                  <c:v>0.30787586541103634</c:v>
                </c:pt>
                <c:pt idx="7">
                  <c:v>0.36953225043481586</c:v>
                </c:pt>
                <c:pt idx="8">
                  <c:v>0.1900004568099968</c:v>
                </c:pt>
                <c:pt idx="9">
                  <c:v>0.32035298345479302</c:v>
                </c:pt>
                <c:pt idx="10">
                  <c:v>0.23149159707426817</c:v>
                </c:pt>
                <c:pt idx="11">
                  <c:v>0.28897584563134704</c:v>
                </c:pt>
                <c:pt idx="12">
                  <c:v>0</c:v>
                </c:pt>
                <c:pt idx="13">
                  <c:v>0.38356610452147399</c:v>
                </c:pt>
                <c:pt idx="14">
                  <c:v>0.53175535779150018</c:v>
                </c:pt>
                <c:pt idx="15">
                  <c:v>0.48995759354060192</c:v>
                </c:pt>
                <c:pt idx="16">
                  <c:v>0.63900252607615371</c:v>
                </c:pt>
                <c:pt idx="17">
                  <c:v>0.62185434972557707</c:v>
                </c:pt>
                <c:pt idx="18">
                  <c:v>0.61698135442158897</c:v>
                </c:pt>
              </c:numCache>
            </c:numRef>
          </c:val>
        </c:ser>
        <c:ser>
          <c:idx val="1"/>
          <c:order val="2"/>
          <c:tx>
            <c:strRef>
              <c:f>'1.6'!$P$5</c:f>
              <c:strCache>
                <c:ptCount val="1"/>
                <c:pt idx="0">
                  <c:v>~2013</c:v>
                </c:pt>
              </c:strCache>
            </c:strRef>
          </c:tx>
          <c:spPr>
            <a:solidFill>
              <a:srgbClr val="005073"/>
            </a:solidFill>
          </c:spPr>
          <c:invertIfNegative val="0"/>
          <c:cat>
            <c:strRef>
              <c:f>'1.6'!$L$6:$L$24</c:f>
              <c:strCache>
                <c:ptCount val="19"/>
                <c:pt idx="0">
                  <c:v>HND</c:v>
                </c:pt>
                <c:pt idx="1">
                  <c:v>NIC</c:v>
                </c:pt>
                <c:pt idx="2">
                  <c:v>GTM</c:v>
                </c:pt>
                <c:pt idx="3">
                  <c:v>PER</c:v>
                </c:pt>
                <c:pt idx="4">
                  <c:v>BOL</c:v>
                </c:pt>
                <c:pt idx="5">
                  <c:v>PRY</c:v>
                </c:pt>
                <c:pt idx="6">
                  <c:v>SLV</c:v>
                </c:pt>
                <c:pt idx="7">
                  <c:v>MEX</c:v>
                </c:pt>
                <c:pt idx="8">
                  <c:v>ECU</c:v>
                </c:pt>
                <c:pt idx="9">
                  <c:v>VEN</c:v>
                </c:pt>
                <c:pt idx="10">
                  <c:v>DOM</c:v>
                </c:pt>
                <c:pt idx="11">
                  <c:v>COL</c:v>
                </c:pt>
                <c:pt idx="12">
                  <c:v>JAM</c:v>
                </c:pt>
                <c:pt idx="13">
                  <c:v>ARG</c:v>
                </c:pt>
                <c:pt idx="14">
                  <c:v>PAN</c:v>
                </c:pt>
                <c:pt idx="15">
                  <c:v>BRA</c:v>
                </c:pt>
                <c:pt idx="16">
                  <c:v>CHL</c:v>
                </c:pt>
                <c:pt idx="17">
                  <c:v>CRI</c:v>
                </c:pt>
                <c:pt idx="18">
                  <c:v>URY</c:v>
                </c:pt>
              </c:strCache>
            </c:strRef>
          </c:cat>
          <c:val>
            <c:numRef>
              <c:f>'1.6'!$P$6:$P$24</c:f>
              <c:numCache>
                <c:formatCode>0.0%</c:formatCode>
                <c:ptCount val="19"/>
                <c:pt idx="0">
                  <c:v>0.17400693240177076</c:v>
                </c:pt>
                <c:pt idx="1">
                  <c:v>0.18566109812363052</c:v>
                </c:pt>
                <c:pt idx="2">
                  <c:v>0.19593174282747733</c:v>
                </c:pt>
                <c:pt idx="3">
                  <c:v>0.21107487068591316</c:v>
                </c:pt>
                <c:pt idx="4">
                  <c:v>0.22288608200588234</c:v>
                </c:pt>
                <c:pt idx="5">
                  <c:v>0.23029352158826219</c:v>
                </c:pt>
                <c:pt idx="6">
                  <c:v>0.30485571102073972</c:v>
                </c:pt>
                <c:pt idx="7">
                  <c:v>0.30615847143030062</c:v>
                </c:pt>
                <c:pt idx="8">
                  <c:v>0.32907285777147199</c:v>
                </c:pt>
                <c:pt idx="9">
                  <c:v>0.33719612184143533</c:v>
                </c:pt>
                <c:pt idx="10">
                  <c:v>0.3474533916598096</c:v>
                </c:pt>
                <c:pt idx="11">
                  <c:v>0.35349420322982961</c:v>
                </c:pt>
                <c:pt idx="12">
                  <c:v>0.41341372041290902</c:v>
                </c:pt>
                <c:pt idx="13">
                  <c:v>0.51520745688182568</c:v>
                </c:pt>
                <c:pt idx="14">
                  <c:v>0.56090856548837187</c:v>
                </c:pt>
                <c:pt idx="15">
                  <c:v>0.63435520706165027</c:v>
                </c:pt>
                <c:pt idx="16">
                  <c:v>0.71080502020600356</c:v>
                </c:pt>
                <c:pt idx="17">
                  <c:v>0.71742482593007684</c:v>
                </c:pt>
                <c:pt idx="18">
                  <c:v>0.76619314614320055</c:v>
                </c:pt>
              </c:numCache>
            </c:numRef>
          </c:val>
        </c:ser>
        <c:dLbls>
          <c:showLegendKey val="0"/>
          <c:showVal val="0"/>
          <c:showCatName val="0"/>
          <c:showSerName val="0"/>
          <c:showPercent val="0"/>
          <c:showBubbleSize val="0"/>
        </c:dLbls>
        <c:gapWidth val="150"/>
        <c:axId val="233553920"/>
        <c:axId val="233555456"/>
      </c:barChart>
      <c:lineChart>
        <c:grouping val="standard"/>
        <c:varyColors val="0"/>
        <c:ser>
          <c:idx val="2"/>
          <c:order val="3"/>
          <c:tx>
            <c:strRef>
              <c:f>'1.6'!$R$5</c:f>
              <c:strCache>
                <c:ptCount val="1"/>
                <c:pt idx="0">
                  <c:v>ALC ~2003</c:v>
                </c:pt>
              </c:strCache>
            </c:strRef>
          </c:tx>
          <c:spPr>
            <a:ln>
              <a:solidFill>
                <a:schemeClr val="tx1"/>
              </a:solidFill>
              <a:prstDash val="dash"/>
            </a:ln>
          </c:spPr>
          <c:marker>
            <c:symbol val="none"/>
          </c:marker>
          <c:dLbls>
            <c:dLbl>
              <c:idx val="4"/>
              <c:layout>
                <c:manualLayout>
                  <c:x val="-9.4143388258642102E-2"/>
                  <c:y val="3.443326994960632E-2"/>
                </c:manualLayout>
              </c:layout>
              <c:tx>
                <c:rich>
                  <a:bodyPr/>
                  <a:lstStyle/>
                  <a:p>
                    <a:r>
                      <a:rPr lang="en-US"/>
                      <a:t>LAC ~2003, 38,3%</a:t>
                    </a:r>
                  </a:p>
                </c:rich>
              </c:tx>
              <c:showLegendKey val="0"/>
              <c:showVal val="1"/>
              <c:showCatName val="0"/>
              <c:showSerName val="1"/>
              <c:showPercent val="0"/>
              <c:showBubbleSize val="0"/>
            </c:dLbl>
            <c:numFmt formatCode="0.0%" sourceLinked="0"/>
            <c:showLegendKey val="0"/>
            <c:showVal val="0"/>
            <c:showCatName val="0"/>
            <c:showSerName val="0"/>
            <c:showPercent val="0"/>
            <c:showBubbleSize val="0"/>
          </c:dLbls>
          <c:val>
            <c:numRef>
              <c:f>'1.6'!$R$6:$R$24</c:f>
              <c:numCache>
                <c:formatCode>0.0%</c:formatCode>
                <c:ptCount val="19"/>
                <c:pt idx="0">
                  <c:v>0.38150662341340646</c:v>
                </c:pt>
                <c:pt idx="1">
                  <c:v>0.38150662341340646</c:v>
                </c:pt>
                <c:pt idx="2">
                  <c:v>0.38150662341340646</c:v>
                </c:pt>
                <c:pt idx="3">
                  <c:v>0.38150662341340646</c:v>
                </c:pt>
                <c:pt idx="4">
                  <c:v>0.38150662341340646</c:v>
                </c:pt>
                <c:pt idx="5">
                  <c:v>0.38150662341340646</c:v>
                </c:pt>
                <c:pt idx="6">
                  <c:v>0.38150662341340646</c:v>
                </c:pt>
                <c:pt idx="7">
                  <c:v>0.38150662341340646</c:v>
                </c:pt>
                <c:pt idx="8">
                  <c:v>0.38150662341340646</c:v>
                </c:pt>
                <c:pt idx="9">
                  <c:v>0.38150662341340646</c:v>
                </c:pt>
                <c:pt idx="10">
                  <c:v>0.38150662341340646</c:v>
                </c:pt>
                <c:pt idx="11">
                  <c:v>0.38150662341340646</c:v>
                </c:pt>
                <c:pt idx="12">
                  <c:v>0.38150662341340646</c:v>
                </c:pt>
                <c:pt idx="13">
                  <c:v>0.38150662341340646</c:v>
                </c:pt>
                <c:pt idx="14">
                  <c:v>0.38150662341340646</c:v>
                </c:pt>
                <c:pt idx="15">
                  <c:v>0.38150662341340646</c:v>
                </c:pt>
                <c:pt idx="16">
                  <c:v>0.38150662341340646</c:v>
                </c:pt>
                <c:pt idx="17">
                  <c:v>0.38150662341340646</c:v>
                </c:pt>
                <c:pt idx="18">
                  <c:v>0.38255664083970753</c:v>
                </c:pt>
              </c:numCache>
            </c:numRef>
          </c:val>
          <c:smooth val="0"/>
        </c:ser>
        <c:ser>
          <c:idx val="3"/>
          <c:order val="4"/>
          <c:tx>
            <c:strRef>
              <c:f>'1.6'!$S$5</c:f>
              <c:strCache>
                <c:ptCount val="1"/>
                <c:pt idx="0">
                  <c:v>ALC ~2013</c:v>
                </c:pt>
              </c:strCache>
            </c:strRef>
          </c:tx>
          <c:spPr>
            <a:ln w="28575">
              <a:solidFill>
                <a:schemeClr val="tx1">
                  <a:lumMod val="65000"/>
                  <a:lumOff val="35000"/>
                </a:schemeClr>
              </a:solidFill>
              <a:prstDash val="sysDash"/>
            </a:ln>
          </c:spPr>
          <c:marker>
            <c:symbol val="none"/>
          </c:marker>
          <c:dLbls>
            <c:dLbl>
              <c:idx val="2"/>
              <c:layout>
                <c:manualLayout>
                  <c:x val="2.1893811222940024E-3"/>
                  <c:y val="-3.8259188832895911E-2"/>
                </c:manualLayout>
              </c:layout>
              <c:tx>
                <c:rich>
                  <a:bodyPr/>
                  <a:lstStyle/>
                  <a:p>
                    <a:pPr>
                      <a:defRPr/>
                    </a:pPr>
                    <a:r>
                      <a:rPr lang="en-US"/>
                      <a:t>LAC ~2013, 45,2%</a:t>
                    </a:r>
                  </a:p>
                </c:rich>
              </c:tx>
              <c:numFmt formatCode="0.0%" sourceLinked="0"/>
              <c:spPr>
                <a:solidFill>
                  <a:schemeClr val="bg1"/>
                </a:solidFill>
              </c:spPr>
              <c:showLegendKey val="0"/>
              <c:showVal val="1"/>
              <c:showCatName val="0"/>
              <c:showSerName val="1"/>
              <c:showPercent val="0"/>
              <c:showBubbleSize val="0"/>
            </c:dLbl>
            <c:spPr>
              <a:solidFill>
                <a:schemeClr val="bg1"/>
              </a:solidFill>
            </c:spPr>
            <c:showLegendKey val="0"/>
            <c:showVal val="0"/>
            <c:showCatName val="0"/>
            <c:showSerName val="0"/>
            <c:showPercent val="0"/>
            <c:showBubbleSize val="0"/>
          </c:dLbls>
          <c:val>
            <c:numRef>
              <c:f>'1.6'!$S$6:$S$24</c:f>
              <c:numCache>
                <c:formatCode>0.0%</c:formatCode>
                <c:ptCount val="19"/>
                <c:pt idx="0">
                  <c:v>0.45175534773725362</c:v>
                </c:pt>
                <c:pt idx="1">
                  <c:v>0.45175534773725362</c:v>
                </c:pt>
                <c:pt idx="2">
                  <c:v>0.45175534773725362</c:v>
                </c:pt>
                <c:pt idx="3">
                  <c:v>0.45175534773725362</c:v>
                </c:pt>
                <c:pt idx="4">
                  <c:v>0.45175534773725362</c:v>
                </c:pt>
                <c:pt idx="5">
                  <c:v>0.45175534773725362</c:v>
                </c:pt>
                <c:pt idx="6">
                  <c:v>0.45175534773725362</c:v>
                </c:pt>
                <c:pt idx="7">
                  <c:v>0.45175534773725362</c:v>
                </c:pt>
                <c:pt idx="8">
                  <c:v>0.45175534773725362</c:v>
                </c:pt>
                <c:pt idx="9">
                  <c:v>0.45175534773725362</c:v>
                </c:pt>
                <c:pt idx="10">
                  <c:v>0.45175534773725362</c:v>
                </c:pt>
                <c:pt idx="11">
                  <c:v>0.45175534773725362</c:v>
                </c:pt>
                <c:pt idx="12">
                  <c:v>0.45175534773725362</c:v>
                </c:pt>
                <c:pt idx="13">
                  <c:v>0.45175534773725362</c:v>
                </c:pt>
                <c:pt idx="14">
                  <c:v>0.45175534773725362</c:v>
                </c:pt>
                <c:pt idx="15">
                  <c:v>0.45175534773725362</c:v>
                </c:pt>
                <c:pt idx="16">
                  <c:v>0.45175534773725362</c:v>
                </c:pt>
                <c:pt idx="17">
                  <c:v>0.45175534773725362</c:v>
                </c:pt>
                <c:pt idx="18">
                  <c:v>0.45175534773725362</c:v>
                </c:pt>
              </c:numCache>
            </c:numRef>
          </c:val>
          <c:smooth val="0"/>
        </c:ser>
        <c:ser>
          <c:idx val="4"/>
          <c:order val="5"/>
          <c:tx>
            <c:strRef>
              <c:f>'1.6'!$Q$5</c:f>
              <c:strCache>
                <c:ptCount val="1"/>
                <c:pt idx="0">
                  <c:v>ALC ~1993</c:v>
                </c:pt>
              </c:strCache>
            </c:strRef>
          </c:tx>
          <c:spPr>
            <a:ln>
              <a:solidFill>
                <a:schemeClr val="accent3">
                  <a:lumMod val="75000"/>
                </a:schemeClr>
              </a:solidFill>
            </a:ln>
          </c:spPr>
          <c:marker>
            <c:symbol val="none"/>
          </c:marker>
          <c:val>
            <c:numRef>
              <c:f>'1.6'!$Q$6:$Q$24</c:f>
              <c:numCache>
                <c:formatCode>0.0%</c:formatCode>
                <c:ptCount val="19"/>
                <c:pt idx="0">
                  <c:v>0.41108533007868786</c:v>
                </c:pt>
                <c:pt idx="1">
                  <c:v>0.41108533007868786</c:v>
                </c:pt>
                <c:pt idx="2">
                  <c:v>0.41108533007868786</c:v>
                </c:pt>
                <c:pt idx="3">
                  <c:v>0.41108533007868786</c:v>
                </c:pt>
                <c:pt idx="4">
                  <c:v>0.41108533007868786</c:v>
                </c:pt>
                <c:pt idx="5">
                  <c:v>0.41108533007868786</c:v>
                </c:pt>
                <c:pt idx="6">
                  <c:v>0.41108533007868786</c:v>
                </c:pt>
                <c:pt idx="7">
                  <c:v>0.41108533007868786</c:v>
                </c:pt>
                <c:pt idx="8">
                  <c:v>0.41108533007868786</c:v>
                </c:pt>
                <c:pt idx="9">
                  <c:v>0.41108533007868786</c:v>
                </c:pt>
                <c:pt idx="10">
                  <c:v>0.41108533007868786</c:v>
                </c:pt>
                <c:pt idx="11">
                  <c:v>0.41108533007868786</c:v>
                </c:pt>
                <c:pt idx="12">
                  <c:v>0.41108533007868786</c:v>
                </c:pt>
                <c:pt idx="13">
                  <c:v>0.41108533007868786</c:v>
                </c:pt>
                <c:pt idx="14">
                  <c:v>0.41108533007868786</c:v>
                </c:pt>
                <c:pt idx="15">
                  <c:v>0.41108533007868786</c:v>
                </c:pt>
                <c:pt idx="16">
                  <c:v>0.41108533007868786</c:v>
                </c:pt>
                <c:pt idx="17">
                  <c:v>0.41108533007868786</c:v>
                </c:pt>
                <c:pt idx="18">
                  <c:v>0.41108533007868786</c:v>
                </c:pt>
              </c:numCache>
            </c:numRef>
          </c:val>
          <c:smooth val="0"/>
        </c:ser>
        <c:dLbls>
          <c:showLegendKey val="0"/>
          <c:showVal val="0"/>
          <c:showCatName val="0"/>
          <c:showSerName val="0"/>
          <c:showPercent val="0"/>
          <c:showBubbleSize val="0"/>
        </c:dLbls>
        <c:marker val="1"/>
        <c:smooth val="0"/>
        <c:axId val="233553920"/>
        <c:axId val="233555456"/>
      </c:lineChart>
      <c:catAx>
        <c:axId val="233553920"/>
        <c:scaling>
          <c:orientation val="minMax"/>
        </c:scaling>
        <c:delete val="0"/>
        <c:axPos val="b"/>
        <c:majorTickMark val="out"/>
        <c:minorTickMark val="none"/>
        <c:tickLblPos val="nextTo"/>
        <c:crossAx val="233555456"/>
        <c:crosses val="autoZero"/>
        <c:auto val="1"/>
        <c:lblAlgn val="ctr"/>
        <c:lblOffset val="100"/>
        <c:noMultiLvlLbl val="0"/>
      </c:catAx>
      <c:valAx>
        <c:axId val="233555456"/>
        <c:scaling>
          <c:orientation val="minMax"/>
        </c:scaling>
        <c:delete val="0"/>
        <c:axPos val="l"/>
        <c:majorGridlines>
          <c:spPr>
            <a:ln>
              <a:prstDash val="dash"/>
            </a:ln>
          </c:spPr>
        </c:majorGridlines>
        <c:title>
          <c:tx>
            <c:rich>
              <a:bodyPr rot="-5400000" vert="horz"/>
              <a:lstStyle/>
              <a:p>
                <a:pPr>
                  <a:defRPr b="0"/>
                </a:pPr>
                <a:r>
                  <a:rPr lang="en-US" b="0"/>
                  <a:t>Porcentaje</a:t>
                </a:r>
                <a:r>
                  <a:rPr lang="en-US" b="0" baseline="0"/>
                  <a:t> de cotizantes </a:t>
                </a:r>
                <a:endParaRPr lang="en-US" b="0"/>
              </a:p>
            </c:rich>
          </c:tx>
          <c:layout/>
          <c:overlay val="0"/>
        </c:title>
        <c:numFmt formatCode="0%" sourceLinked="0"/>
        <c:majorTickMark val="out"/>
        <c:minorTickMark val="none"/>
        <c:tickLblPos val="nextTo"/>
        <c:crossAx val="233553920"/>
        <c:crosses val="autoZero"/>
        <c:crossBetween val="between"/>
      </c:valAx>
    </c:plotArea>
    <c:legend>
      <c:legendPos val="b"/>
      <c:layout>
        <c:manualLayout>
          <c:xMode val="edge"/>
          <c:yMode val="edge"/>
          <c:x val="0.21480556706727449"/>
          <c:y val="0.89617450287154798"/>
          <c:w val="0.62971238427741627"/>
          <c:h val="9.9999578245162465E-2"/>
        </c:manualLayout>
      </c:layout>
      <c:overlay val="0"/>
    </c:legend>
    <c:plotVisOnly val="1"/>
    <c:dispBlanksAs val="gap"/>
    <c:showDLblsOverMax val="0"/>
  </c:chart>
  <c:spPr>
    <a:ln>
      <a:noFill/>
    </a:ln>
  </c:spPr>
  <c:txPr>
    <a:bodyPr/>
    <a:lstStyle/>
    <a:p>
      <a:pPr>
        <a:defRPr sz="1000">
          <a:latin typeface="Garamond" panose="02020404030301010803" pitchFamily="18"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908990055915178"/>
          <c:y val="4.699479231762696E-2"/>
          <c:w val="0.8431555479165983"/>
          <c:h val="0.76597691955172265"/>
        </c:manualLayout>
      </c:layout>
      <c:lineChart>
        <c:grouping val="standard"/>
        <c:varyColors val="0"/>
        <c:ser>
          <c:idx val="0"/>
          <c:order val="0"/>
          <c:tx>
            <c:strRef>
              <c:f>'1.7'!$A$23</c:f>
              <c:strCache>
                <c:ptCount val="1"/>
                <c:pt idx="0">
                  <c:v>Economías avanzadas</c:v>
                </c:pt>
              </c:strCache>
            </c:strRef>
          </c:tx>
          <c:marker>
            <c:symbol val="none"/>
          </c:marker>
          <c:dLbls>
            <c:dLbl>
              <c:idx val="15"/>
              <c:layout>
                <c:manualLayout>
                  <c:x val="-1.987083643391398E-3"/>
                  <c:y val="4.2328042328042331E-3"/>
                </c:manualLayout>
              </c:layout>
              <c:tx>
                <c:rich>
                  <a:bodyPr/>
                  <a:lstStyle/>
                  <a:p>
                    <a:r>
                      <a:rPr lang="en-US"/>
                      <a:t> 2,36 </a:t>
                    </a:r>
                  </a:p>
                </c:rich>
              </c:tx>
              <c:showLegendKey val="0"/>
              <c:showVal val="1"/>
              <c:showCatName val="0"/>
              <c:showSerName val="0"/>
              <c:showPercent val="0"/>
              <c:showBubbleSize val="0"/>
            </c:dLbl>
            <c:showLegendKey val="0"/>
            <c:showVal val="0"/>
            <c:showCatName val="0"/>
            <c:showSerName val="0"/>
            <c:showPercent val="0"/>
            <c:showBubbleSize val="0"/>
          </c:dLbls>
          <c:cat>
            <c:numRef>
              <c:f>'1.7'!$B$22:$Q$22</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'1.7'!$B$23:$Q$23</c:f>
              <c:numCache>
                <c:formatCode>_(* #,##0.00_);_(* \(#,##0.00\);_(* "-"??_);_(@_)</c:formatCode>
                <c:ptCount val="16"/>
                <c:pt idx="0">
                  <c:v>4.0679999999999996</c:v>
                </c:pt>
                <c:pt idx="1">
                  <c:v>1.5189999999999999</c:v>
                </c:pt>
                <c:pt idx="2">
                  <c:v>1.73</c:v>
                </c:pt>
                <c:pt idx="3">
                  <c:v>2.121</c:v>
                </c:pt>
                <c:pt idx="4">
                  <c:v>3.2160000000000002</c:v>
                </c:pt>
                <c:pt idx="5">
                  <c:v>2.7429999999999999</c:v>
                </c:pt>
                <c:pt idx="6">
                  <c:v>3.089</c:v>
                </c:pt>
                <c:pt idx="7">
                  <c:v>2.7549999999999999</c:v>
                </c:pt>
                <c:pt idx="8">
                  <c:v>0.185</c:v>
                </c:pt>
                <c:pt idx="9">
                  <c:v>-3.4220000000000002</c:v>
                </c:pt>
                <c:pt idx="10">
                  <c:v>3.0720000000000001</c:v>
                </c:pt>
                <c:pt idx="11">
                  <c:v>1.6919999999999999</c:v>
                </c:pt>
                <c:pt idx="12">
                  <c:v>1.224</c:v>
                </c:pt>
                <c:pt idx="13">
                  <c:v>1.3660000000000001</c:v>
                </c:pt>
                <c:pt idx="14">
                  <c:v>1.8049999999999999</c:v>
                </c:pt>
                <c:pt idx="15">
                  <c:v>2.363</c:v>
                </c:pt>
              </c:numCache>
            </c:numRef>
          </c:val>
          <c:smooth val="0"/>
        </c:ser>
        <c:ser>
          <c:idx val="1"/>
          <c:order val="1"/>
          <c:tx>
            <c:strRef>
              <c:f>'1.7'!$A$24</c:f>
              <c:strCache>
                <c:ptCount val="1"/>
                <c:pt idx="0">
                  <c:v>Asia Emergente</c:v>
                </c:pt>
              </c:strCache>
            </c:strRef>
          </c:tx>
          <c:marker>
            <c:symbol val="none"/>
          </c:marker>
          <c:dLbls>
            <c:dLbl>
              <c:idx val="15"/>
              <c:layout>
                <c:manualLayout>
                  <c:x val="-1.1922501860348387E-2"/>
                  <c:y val="-6.3492063492063489E-2"/>
                </c:manualLayout>
              </c:layout>
              <c:tx>
                <c:rich>
                  <a:bodyPr/>
                  <a:lstStyle/>
                  <a:p>
                    <a:r>
                      <a:rPr lang="en-US"/>
                      <a:t> 6,64 </a:t>
                    </a:r>
                  </a:p>
                </c:rich>
              </c:tx>
              <c:showLegendKey val="0"/>
              <c:showVal val="1"/>
              <c:showCatName val="0"/>
              <c:showSerName val="0"/>
              <c:showPercent val="0"/>
              <c:showBubbleSize val="0"/>
            </c:dLbl>
            <c:showLegendKey val="0"/>
            <c:showVal val="0"/>
            <c:showCatName val="0"/>
            <c:showSerName val="0"/>
            <c:showPercent val="0"/>
            <c:showBubbleSize val="0"/>
          </c:dLbls>
          <c:cat>
            <c:numRef>
              <c:f>'1.7'!$B$22:$Q$22</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'1.7'!$B$24:$Q$24</c:f>
              <c:numCache>
                <c:formatCode>_(* #,##0.00_);_(* \(#,##0.00\);_(* "-"??_);_(@_)</c:formatCode>
                <c:ptCount val="16"/>
                <c:pt idx="0">
                  <c:v>6.43</c:v>
                </c:pt>
                <c:pt idx="1">
                  <c:v>5.9619999999999997</c:v>
                </c:pt>
                <c:pt idx="2">
                  <c:v>6.577</c:v>
                </c:pt>
                <c:pt idx="3">
                  <c:v>8.3070000000000004</c:v>
                </c:pt>
                <c:pt idx="4">
                  <c:v>8.4659999999999993</c:v>
                </c:pt>
                <c:pt idx="5">
                  <c:v>9.3049999999999997</c:v>
                </c:pt>
                <c:pt idx="6">
                  <c:v>10.103</c:v>
                </c:pt>
                <c:pt idx="7">
                  <c:v>11.176</c:v>
                </c:pt>
                <c:pt idx="8">
                  <c:v>7.2729999999999997</c:v>
                </c:pt>
                <c:pt idx="9">
                  <c:v>7.4669999999999996</c:v>
                </c:pt>
                <c:pt idx="10">
                  <c:v>9.5559999999999992</c:v>
                </c:pt>
                <c:pt idx="11">
                  <c:v>7.7140000000000004</c:v>
                </c:pt>
                <c:pt idx="12">
                  <c:v>6.78</c:v>
                </c:pt>
                <c:pt idx="13">
                  <c:v>7.0389999999999997</c:v>
                </c:pt>
                <c:pt idx="14">
                  <c:v>6.7990000000000004</c:v>
                </c:pt>
                <c:pt idx="15">
                  <c:v>6.6440000000000001</c:v>
                </c:pt>
              </c:numCache>
            </c:numRef>
          </c:val>
          <c:smooth val="0"/>
        </c:ser>
        <c:ser>
          <c:idx val="2"/>
          <c:order val="2"/>
          <c:tx>
            <c:strRef>
              <c:f>'1.7'!$A$25</c:f>
              <c:strCache>
                <c:ptCount val="1"/>
                <c:pt idx="0">
                  <c:v>América Latina y El Caribe</c:v>
                </c:pt>
              </c:strCache>
            </c:strRef>
          </c:tx>
          <c:marker>
            <c:symbol val="none"/>
          </c:marker>
          <c:dLbls>
            <c:dLbl>
              <c:idx val="15"/>
              <c:layout>
                <c:manualLayout>
                  <c:x val="1.987083643391398E-3"/>
                  <c:y val="8.4656084656084662E-3"/>
                </c:manualLayout>
              </c:layout>
              <c:tx>
                <c:rich>
                  <a:bodyPr/>
                  <a:lstStyle/>
                  <a:p>
                    <a:r>
                      <a:rPr lang="en-US"/>
                      <a:t> 0,86 </a:t>
                    </a:r>
                  </a:p>
                </c:rich>
              </c:tx>
              <c:showLegendKey val="0"/>
              <c:showVal val="1"/>
              <c:showCatName val="0"/>
              <c:showSerName val="0"/>
              <c:showPercent val="0"/>
              <c:showBubbleSize val="0"/>
            </c:dLbl>
            <c:showLegendKey val="0"/>
            <c:showVal val="0"/>
            <c:showCatName val="0"/>
            <c:showSerName val="0"/>
            <c:showPercent val="0"/>
            <c:showBubbleSize val="0"/>
          </c:dLbls>
          <c:cat>
            <c:numRef>
              <c:f>'1.7'!$B$22:$Q$22</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'1.7'!$B$25:$Q$25</c:f>
              <c:numCache>
                <c:formatCode>_(* #,##0.00_);_(* \(#,##0.00\);_(* "-"??_);_(@_)</c:formatCode>
                <c:ptCount val="16"/>
                <c:pt idx="0">
                  <c:v>3.7480000000000002</c:v>
                </c:pt>
                <c:pt idx="1">
                  <c:v>0.52500000000000002</c:v>
                </c:pt>
                <c:pt idx="2">
                  <c:v>0.443</c:v>
                </c:pt>
                <c:pt idx="3">
                  <c:v>2.044</c:v>
                </c:pt>
                <c:pt idx="4">
                  <c:v>6.2130000000000001</c:v>
                </c:pt>
                <c:pt idx="5">
                  <c:v>4.6609999999999996</c:v>
                </c:pt>
                <c:pt idx="6">
                  <c:v>5.6440000000000001</c:v>
                </c:pt>
                <c:pt idx="7">
                  <c:v>5.7370000000000001</c:v>
                </c:pt>
                <c:pt idx="8">
                  <c:v>3.891</c:v>
                </c:pt>
                <c:pt idx="9">
                  <c:v>-1.2849999999999999</c:v>
                </c:pt>
                <c:pt idx="10">
                  <c:v>6.0679999999999996</c:v>
                </c:pt>
                <c:pt idx="11">
                  <c:v>4.8879999999999999</c:v>
                </c:pt>
                <c:pt idx="12">
                  <c:v>3.1110000000000002</c:v>
                </c:pt>
                <c:pt idx="13">
                  <c:v>2.923</c:v>
                </c:pt>
                <c:pt idx="14">
                  <c:v>1.298</c:v>
                </c:pt>
                <c:pt idx="15">
                  <c:v>0.86299999999999999</c:v>
                </c:pt>
              </c:numCache>
            </c:numRef>
          </c:val>
          <c:smooth val="0"/>
        </c:ser>
        <c:ser>
          <c:idx val="3"/>
          <c:order val="3"/>
          <c:tx>
            <c:strRef>
              <c:f>'1.7'!$A$26</c:f>
              <c:strCache>
                <c:ptCount val="1"/>
                <c:pt idx="0">
                  <c:v>Oriente Medio</c:v>
                </c:pt>
              </c:strCache>
            </c:strRef>
          </c:tx>
          <c:marker>
            <c:symbol val="none"/>
          </c:marker>
          <c:dLbls>
            <c:dLbl>
              <c:idx val="15"/>
              <c:layout>
                <c:manualLayout>
                  <c:x val="-5.9612509301741933E-3"/>
                  <c:y val="-4.656084656084656E-2"/>
                </c:manualLayout>
              </c:layout>
              <c:tx>
                <c:rich>
                  <a:bodyPr/>
                  <a:lstStyle/>
                  <a:p>
                    <a:r>
                      <a:rPr lang="en-US"/>
                      <a:t> 2,92 </a:t>
                    </a:r>
                  </a:p>
                </c:rich>
              </c:tx>
              <c:showLegendKey val="0"/>
              <c:showVal val="1"/>
              <c:showCatName val="0"/>
              <c:showSerName val="0"/>
              <c:showPercent val="0"/>
              <c:showBubbleSize val="0"/>
            </c:dLbl>
            <c:showLegendKey val="0"/>
            <c:showVal val="0"/>
            <c:showCatName val="0"/>
            <c:showSerName val="0"/>
            <c:showPercent val="0"/>
            <c:showBubbleSize val="0"/>
          </c:dLbls>
          <c:cat>
            <c:numRef>
              <c:f>'1.7'!$B$22:$Q$22</c:f>
              <c:numCache>
                <c:formatCode>General</c:formatCode>
                <c:ptCount val="16"/>
                <c:pt idx="0">
                  <c:v>2000</c:v>
                </c:pt>
                <c:pt idx="1">
                  <c:v>2001</c:v>
                </c:pt>
                <c:pt idx="2">
                  <c:v>2002</c:v>
                </c:pt>
                <c:pt idx="3">
                  <c:v>2003</c:v>
                </c:pt>
                <c:pt idx="4">
                  <c:v>2004</c:v>
                </c:pt>
                <c:pt idx="5">
                  <c:v>2005</c:v>
                </c:pt>
                <c:pt idx="6">
                  <c:v>2006</c:v>
                </c:pt>
                <c:pt idx="7">
                  <c:v>2007</c:v>
                </c:pt>
                <c:pt idx="8">
                  <c:v>2008</c:v>
                </c:pt>
                <c:pt idx="9">
                  <c:v>2009</c:v>
                </c:pt>
                <c:pt idx="10">
                  <c:v>2010</c:v>
                </c:pt>
                <c:pt idx="11">
                  <c:v>2011</c:v>
                </c:pt>
                <c:pt idx="12">
                  <c:v>2012</c:v>
                </c:pt>
                <c:pt idx="13">
                  <c:v>2013</c:v>
                </c:pt>
                <c:pt idx="14">
                  <c:v>2014</c:v>
                </c:pt>
                <c:pt idx="15">
                  <c:v>2015</c:v>
                </c:pt>
              </c:numCache>
            </c:numRef>
          </c:cat>
          <c:val>
            <c:numRef>
              <c:f>'1.7'!$B$26:$Q$26</c:f>
              <c:numCache>
                <c:formatCode>_(* #,##0.00_);_(* \(#,##0.00\);_(* "-"??_);_(@_)</c:formatCode>
                <c:ptCount val="16"/>
                <c:pt idx="0">
                  <c:v>5.6310000000000002</c:v>
                </c:pt>
                <c:pt idx="1">
                  <c:v>2.4729999999999999</c:v>
                </c:pt>
                <c:pt idx="2">
                  <c:v>3.7349999999999999</c:v>
                </c:pt>
                <c:pt idx="3">
                  <c:v>6.968</c:v>
                </c:pt>
                <c:pt idx="4">
                  <c:v>9.125</c:v>
                </c:pt>
                <c:pt idx="5">
                  <c:v>5.78</c:v>
                </c:pt>
                <c:pt idx="6">
                  <c:v>6.4589999999999996</c:v>
                </c:pt>
                <c:pt idx="7">
                  <c:v>6.3220000000000001</c:v>
                </c:pt>
                <c:pt idx="8">
                  <c:v>5.1970000000000001</c:v>
                </c:pt>
                <c:pt idx="9">
                  <c:v>2.1829999999999998</c:v>
                </c:pt>
                <c:pt idx="10">
                  <c:v>4.8280000000000003</c:v>
                </c:pt>
                <c:pt idx="11">
                  <c:v>4.4320000000000004</c:v>
                </c:pt>
                <c:pt idx="12">
                  <c:v>4.8390000000000004</c:v>
                </c:pt>
                <c:pt idx="13">
                  <c:v>2.4249999999999998</c:v>
                </c:pt>
                <c:pt idx="14">
                  <c:v>2.613</c:v>
                </c:pt>
                <c:pt idx="15">
                  <c:v>2.92</c:v>
                </c:pt>
              </c:numCache>
            </c:numRef>
          </c:val>
          <c:smooth val="0"/>
        </c:ser>
        <c:dLbls>
          <c:showLegendKey val="0"/>
          <c:showVal val="0"/>
          <c:showCatName val="0"/>
          <c:showSerName val="0"/>
          <c:showPercent val="0"/>
          <c:showBubbleSize val="0"/>
        </c:dLbls>
        <c:marker val="1"/>
        <c:smooth val="0"/>
        <c:axId val="233244928"/>
        <c:axId val="233271296"/>
      </c:lineChart>
      <c:catAx>
        <c:axId val="233244928"/>
        <c:scaling>
          <c:orientation val="minMax"/>
        </c:scaling>
        <c:delete val="0"/>
        <c:axPos val="b"/>
        <c:numFmt formatCode="General" sourceLinked="1"/>
        <c:majorTickMark val="out"/>
        <c:minorTickMark val="none"/>
        <c:tickLblPos val="nextTo"/>
        <c:txPr>
          <a:bodyPr rot="-5400000" vert="horz"/>
          <a:lstStyle/>
          <a:p>
            <a:pPr>
              <a:defRPr/>
            </a:pPr>
            <a:endParaRPr lang="en-US"/>
          </a:p>
        </c:txPr>
        <c:crossAx val="233271296"/>
        <c:crosses val="autoZero"/>
        <c:auto val="1"/>
        <c:lblAlgn val="ctr"/>
        <c:lblOffset val="100"/>
        <c:noMultiLvlLbl val="0"/>
      </c:catAx>
      <c:valAx>
        <c:axId val="233271296"/>
        <c:scaling>
          <c:orientation val="minMax"/>
          <c:min val="-4"/>
        </c:scaling>
        <c:delete val="0"/>
        <c:axPos val="l"/>
        <c:majorGridlines>
          <c:spPr>
            <a:ln>
              <a:prstDash val="sysDash"/>
            </a:ln>
          </c:spPr>
        </c:majorGridlines>
        <c:title>
          <c:tx>
            <c:rich>
              <a:bodyPr rot="-5400000" vert="horz"/>
              <a:lstStyle/>
              <a:p>
                <a:pPr>
                  <a:defRPr b="0"/>
                </a:pPr>
                <a:r>
                  <a:rPr lang="en-US" b="0"/>
                  <a:t>Crecimiento real del PIB (en puntos porcentuales)</a:t>
                </a:r>
              </a:p>
            </c:rich>
          </c:tx>
          <c:layout>
            <c:manualLayout>
              <c:xMode val="edge"/>
              <c:yMode val="edge"/>
              <c:x val="1.0470248241337835E-2"/>
              <c:y val="0.13445919260092487"/>
            </c:manualLayout>
          </c:layout>
          <c:overlay val="0"/>
        </c:title>
        <c:numFmt formatCode="#,##0" sourceLinked="0"/>
        <c:majorTickMark val="out"/>
        <c:minorTickMark val="none"/>
        <c:tickLblPos val="nextTo"/>
        <c:crossAx val="233244928"/>
        <c:crosses val="autoZero"/>
        <c:crossBetween val="between"/>
      </c:valAx>
    </c:plotArea>
    <c:legend>
      <c:legendPos val="b"/>
      <c:layout>
        <c:manualLayout>
          <c:xMode val="edge"/>
          <c:yMode val="edge"/>
          <c:x val="2.929625949951448E-2"/>
          <c:y val="0.81093829937924422"/>
          <c:w val="0.93471834105256213"/>
          <c:h val="0.18906170062075575"/>
        </c:manualLayout>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93316978593757"/>
          <c:y val="5.0176675676734436E-2"/>
          <c:w val="0.79569887934862416"/>
          <c:h val="0.71952050769773179"/>
        </c:manualLayout>
      </c:layout>
      <c:barChart>
        <c:barDir val="col"/>
        <c:grouping val="clustered"/>
        <c:varyColors val="0"/>
        <c:ser>
          <c:idx val="0"/>
          <c:order val="0"/>
          <c:tx>
            <c:strRef>
              <c:f>'1.8a'!$C$36</c:f>
              <c:strCache>
                <c:ptCount val="1"/>
                <c:pt idx="0">
                  <c:v>ALC (Media ponderada)</c:v>
                </c:pt>
              </c:strCache>
            </c:strRef>
          </c:tx>
          <c:spPr>
            <a:solidFill>
              <a:schemeClr val="tx2">
                <a:lumMod val="75000"/>
              </a:schemeClr>
            </a:solidFill>
          </c:spPr>
          <c:invertIfNegative val="0"/>
          <c:cat>
            <c:strRef>
              <c:f>'1.8a'!$B$37:$B$38</c:f>
              <c:strCache>
                <c:ptCount val="2"/>
                <c:pt idx="0">
                  <c:v>Con shock positivo de términos de intercambio</c:v>
                </c:pt>
                <c:pt idx="1">
                  <c:v>Sin shock positivo de términos de intercambio</c:v>
                </c:pt>
              </c:strCache>
            </c:strRef>
          </c:cat>
          <c:val>
            <c:numRef>
              <c:f>'1.8a'!$C$37:$C$38</c:f>
              <c:numCache>
                <c:formatCode>0.0%</c:formatCode>
                <c:ptCount val="2"/>
                <c:pt idx="0">
                  <c:v>0.12249712942536295</c:v>
                </c:pt>
                <c:pt idx="1">
                  <c:v>-2.2972123346058804E-2</c:v>
                </c:pt>
              </c:numCache>
            </c:numRef>
          </c:val>
        </c:ser>
        <c:ser>
          <c:idx val="1"/>
          <c:order val="1"/>
          <c:tx>
            <c:strRef>
              <c:f>'1.8a'!$D$36</c:f>
              <c:strCache>
                <c:ptCount val="1"/>
                <c:pt idx="0">
                  <c:v>ALC (media sin ponderar)</c:v>
                </c:pt>
              </c:strCache>
            </c:strRef>
          </c:tx>
          <c:spPr>
            <a:solidFill>
              <a:schemeClr val="bg1">
                <a:lumMod val="75000"/>
              </a:schemeClr>
            </a:solidFill>
          </c:spPr>
          <c:invertIfNegative val="0"/>
          <c:cat>
            <c:strRef>
              <c:f>'1.8a'!$B$37:$B$38</c:f>
              <c:strCache>
                <c:ptCount val="2"/>
                <c:pt idx="0">
                  <c:v>Con shock positivo de términos de intercambio</c:v>
                </c:pt>
                <c:pt idx="1">
                  <c:v>Sin shock positivo de términos de intercambio</c:v>
                </c:pt>
              </c:strCache>
            </c:strRef>
          </c:cat>
          <c:val>
            <c:numRef>
              <c:f>'1.8a'!$D$37:$D$38</c:f>
              <c:numCache>
                <c:formatCode>0.0%</c:formatCode>
                <c:ptCount val="2"/>
                <c:pt idx="0">
                  <c:v>0.10628494265661276</c:v>
                </c:pt>
                <c:pt idx="1">
                  <c:v>3.5941002227726282E-2</c:v>
                </c:pt>
              </c:numCache>
            </c:numRef>
          </c:val>
        </c:ser>
        <c:dLbls>
          <c:showLegendKey val="0"/>
          <c:showVal val="0"/>
          <c:showCatName val="0"/>
          <c:showSerName val="0"/>
          <c:showPercent val="0"/>
          <c:showBubbleSize val="0"/>
        </c:dLbls>
        <c:gapWidth val="150"/>
        <c:axId val="233374848"/>
        <c:axId val="233376384"/>
      </c:barChart>
      <c:catAx>
        <c:axId val="233374848"/>
        <c:scaling>
          <c:orientation val="minMax"/>
        </c:scaling>
        <c:delete val="0"/>
        <c:axPos val="b"/>
        <c:majorTickMark val="out"/>
        <c:minorTickMark val="none"/>
        <c:tickLblPos val="low"/>
        <c:crossAx val="233376384"/>
        <c:crosses val="autoZero"/>
        <c:auto val="1"/>
        <c:lblAlgn val="ctr"/>
        <c:lblOffset val="100"/>
        <c:noMultiLvlLbl val="0"/>
      </c:catAx>
      <c:valAx>
        <c:axId val="233376384"/>
        <c:scaling>
          <c:orientation val="minMax"/>
        </c:scaling>
        <c:delete val="0"/>
        <c:axPos val="l"/>
        <c:majorGridlines>
          <c:spPr>
            <a:ln>
              <a:prstDash val="sysDash"/>
            </a:ln>
          </c:spPr>
        </c:majorGridlines>
        <c:title>
          <c:tx>
            <c:rich>
              <a:bodyPr rot="-5400000" vert="horz"/>
              <a:lstStyle/>
              <a:p>
                <a:pPr>
                  <a:defRPr b="0"/>
                </a:pPr>
                <a:r>
                  <a:rPr lang="en-US" b="0"/>
                  <a:t>Cambio porcentual en la proporción de trabajos formales 2003-2013</a:t>
                </a:r>
              </a:p>
            </c:rich>
          </c:tx>
          <c:layout/>
          <c:overlay val="0"/>
        </c:title>
        <c:numFmt formatCode="0%" sourceLinked="0"/>
        <c:majorTickMark val="out"/>
        <c:minorTickMark val="none"/>
        <c:tickLblPos val="nextTo"/>
        <c:crossAx val="233374848"/>
        <c:crosses val="autoZero"/>
        <c:crossBetween val="between"/>
      </c:valAx>
    </c:plotArea>
    <c:legend>
      <c:legendPos val="b"/>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93316978593757"/>
          <c:y val="5.0176675676734436E-2"/>
          <c:w val="0.79569887934862416"/>
          <c:h val="0.71952050769773179"/>
        </c:manualLayout>
      </c:layout>
      <c:barChart>
        <c:barDir val="col"/>
        <c:grouping val="clustered"/>
        <c:varyColors val="0"/>
        <c:ser>
          <c:idx val="0"/>
          <c:order val="0"/>
          <c:tx>
            <c:strRef>
              <c:f>'1.8b'!$D$28</c:f>
              <c:strCache>
                <c:ptCount val="1"/>
                <c:pt idx="0">
                  <c:v>ALC (Media Ponderada)</c:v>
                </c:pt>
              </c:strCache>
            </c:strRef>
          </c:tx>
          <c:spPr>
            <a:solidFill>
              <a:schemeClr val="tx2">
                <a:lumMod val="75000"/>
              </a:schemeClr>
            </a:solidFill>
          </c:spPr>
          <c:invertIfNegative val="0"/>
          <c:cat>
            <c:strRef>
              <c:f>'1.8b'!$B$29:$B$30</c:f>
              <c:strCache>
                <c:ptCount val="2"/>
                <c:pt idx="0">
                  <c:v>Con shock positivo de términos de intercambio</c:v>
                </c:pt>
                <c:pt idx="1">
                  <c:v>Sin shock positivo de términos de intercambio</c:v>
                </c:pt>
              </c:strCache>
            </c:strRef>
          </c:cat>
          <c:val>
            <c:numRef>
              <c:f>'1.8b'!$D$29:$D$30</c:f>
              <c:numCache>
                <c:formatCode>0.0%</c:formatCode>
                <c:ptCount val="2"/>
                <c:pt idx="0">
                  <c:v>3.996650420107957E-2</c:v>
                </c:pt>
                <c:pt idx="1">
                  <c:v>-9.1392752635650627E-3</c:v>
                </c:pt>
              </c:numCache>
            </c:numRef>
          </c:val>
        </c:ser>
        <c:ser>
          <c:idx val="1"/>
          <c:order val="1"/>
          <c:tx>
            <c:strRef>
              <c:f>'1.8b'!$C$28</c:f>
              <c:strCache>
                <c:ptCount val="1"/>
                <c:pt idx="0">
                  <c:v>ALC (Media sin ponderar)</c:v>
                </c:pt>
              </c:strCache>
            </c:strRef>
          </c:tx>
          <c:spPr>
            <a:solidFill>
              <a:schemeClr val="bg1">
                <a:lumMod val="75000"/>
              </a:schemeClr>
            </a:solidFill>
          </c:spPr>
          <c:invertIfNegative val="0"/>
          <c:cat>
            <c:strRef>
              <c:f>'1.8b'!$B$29:$B$30</c:f>
              <c:strCache>
                <c:ptCount val="2"/>
                <c:pt idx="0">
                  <c:v>Con shock positivo de términos de intercambio</c:v>
                </c:pt>
                <c:pt idx="1">
                  <c:v>Sin shock positivo de términos de intercambio</c:v>
                </c:pt>
              </c:strCache>
            </c:strRef>
          </c:cat>
          <c:val>
            <c:numRef>
              <c:f>'1.8b'!$C$29:$C$30</c:f>
              <c:numCache>
                <c:formatCode>0.0%</c:formatCode>
                <c:ptCount val="2"/>
                <c:pt idx="0">
                  <c:v>4.4629314240258434E-2</c:v>
                </c:pt>
                <c:pt idx="1">
                  <c:v>4.0980462192790144E-3</c:v>
                </c:pt>
              </c:numCache>
            </c:numRef>
          </c:val>
        </c:ser>
        <c:dLbls>
          <c:showLegendKey val="0"/>
          <c:showVal val="0"/>
          <c:showCatName val="0"/>
          <c:showSerName val="0"/>
          <c:showPercent val="0"/>
          <c:showBubbleSize val="0"/>
        </c:dLbls>
        <c:gapWidth val="150"/>
        <c:axId val="233914368"/>
        <c:axId val="233915904"/>
      </c:barChart>
      <c:catAx>
        <c:axId val="233914368"/>
        <c:scaling>
          <c:orientation val="minMax"/>
        </c:scaling>
        <c:delete val="0"/>
        <c:axPos val="b"/>
        <c:majorTickMark val="out"/>
        <c:minorTickMark val="none"/>
        <c:tickLblPos val="low"/>
        <c:crossAx val="233915904"/>
        <c:crosses val="autoZero"/>
        <c:auto val="1"/>
        <c:lblAlgn val="ctr"/>
        <c:lblOffset val="100"/>
        <c:noMultiLvlLbl val="0"/>
      </c:catAx>
      <c:valAx>
        <c:axId val="233915904"/>
        <c:scaling>
          <c:orientation val="minMax"/>
        </c:scaling>
        <c:delete val="0"/>
        <c:axPos val="l"/>
        <c:majorGridlines>
          <c:spPr>
            <a:ln>
              <a:prstDash val="sysDash"/>
            </a:ln>
          </c:spPr>
        </c:majorGridlines>
        <c:title>
          <c:tx>
            <c:rich>
              <a:bodyPr rot="-5400000" vert="horz"/>
              <a:lstStyle/>
              <a:p>
                <a:pPr>
                  <a:defRPr b="0"/>
                </a:pPr>
                <a:r>
                  <a:rPr lang="en-US" b="0"/>
                  <a:t>Cambio porcentual en el ingreso medio 2003-2013</a:t>
                </a:r>
              </a:p>
            </c:rich>
          </c:tx>
          <c:overlay val="0"/>
        </c:title>
        <c:numFmt formatCode="0%" sourceLinked="0"/>
        <c:majorTickMark val="out"/>
        <c:minorTickMark val="none"/>
        <c:tickLblPos val="nextTo"/>
        <c:crossAx val="233914368"/>
        <c:crosses val="autoZero"/>
        <c:crossBetween val="between"/>
      </c:valAx>
    </c:plotArea>
    <c:legend>
      <c:legendPos val="b"/>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'1.9 '!$L$27</c:f>
              <c:strCache>
                <c:ptCount val="1"/>
                <c:pt idx="0">
                  <c:v>Europa Occidental</c:v>
                </c:pt>
              </c:strCache>
            </c:strRef>
          </c:tx>
          <c:marker>
            <c:symbol val="none"/>
          </c:marker>
          <c:cat>
            <c:numRef>
              <c:f>'1.9 '!$K$28:$K$51</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'1.9 '!$L$28:$L$51</c:f>
              <c:numCache>
                <c:formatCode>_(* #,##0.00_);_(* \(#,##0.00\);_(* "-"??_);_(@_)</c:formatCode>
                <c:ptCount val="24"/>
                <c:pt idx="0">
                  <c:v>100</c:v>
                </c:pt>
                <c:pt idx="1">
                  <c:v>101.35883754646451</c:v>
                </c:pt>
                <c:pt idx="2">
                  <c:v>103.35040265136367</c:v>
                </c:pt>
                <c:pt idx="3">
                  <c:v>105.16127671817156</c:v>
                </c:pt>
                <c:pt idx="4">
                  <c:v>107.88293536791078</c:v>
                </c:pt>
                <c:pt idx="5">
                  <c:v>109.70236068669968</c:v>
                </c:pt>
                <c:pt idx="6">
                  <c:v>111.66216702846732</c:v>
                </c:pt>
                <c:pt idx="7">
                  <c:v>114.62141090537214</c:v>
                </c:pt>
                <c:pt idx="8">
                  <c:v>116.38946602172805</c:v>
                </c:pt>
                <c:pt idx="9">
                  <c:v>118.36322496942155</c:v>
                </c:pt>
                <c:pt idx="10">
                  <c:v>121.54488649180304</c:v>
                </c:pt>
                <c:pt idx="11">
                  <c:v>121.72913328714306</c:v>
                </c:pt>
                <c:pt idx="12">
                  <c:v>123.01580732070025</c:v>
                </c:pt>
                <c:pt idx="13">
                  <c:v>124.45850074778441</c:v>
                </c:pt>
                <c:pt idx="14">
                  <c:v>127.48523164263746</c:v>
                </c:pt>
                <c:pt idx="15">
                  <c:v>129.35226431681696</c:v>
                </c:pt>
                <c:pt idx="16">
                  <c:v>131.22412148366035</c:v>
                </c:pt>
                <c:pt idx="17">
                  <c:v>132.85100645496871</c:v>
                </c:pt>
                <c:pt idx="18">
                  <c:v>131.29549774840621</c:v>
                </c:pt>
                <c:pt idx="19">
                  <c:v>127.91093517757228</c:v>
                </c:pt>
                <c:pt idx="20">
                  <c:v>130.244625962501</c:v>
                </c:pt>
                <c:pt idx="21">
                  <c:v>131.16649332078424</c:v>
                </c:pt>
                <c:pt idx="22">
                  <c:v>131.03455566804291</c:v>
                </c:pt>
                <c:pt idx="23">
                  <c:v>131.19324258339452</c:v>
                </c:pt>
              </c:numCache>
            </c:numRef>
          </c:val>
          <c:smooth val="0"/>
        </c:ser>
        <c:ser>
          <c:idx val="1"/>
          <c:order val="1"/>
          <c:tx>
            <c:strRef>
              <c:f>'1.9 '!$M$27</c:f>
              <c:strCache>
                <c:ptCount val="1"/>
                <c:pt idx="0">
                  <c:v>Norteamérica</c:v>
                </c:pt>
              </c:strCache>
            </c:strRef>
          </c:tx>
          <c:spPr>
            <a:ln>
              <a:solidFill>
                <a:schemeClr val="bg2">
                  <a:lumMod val="25000"/>
                </a:schemeClr>
              </a:solidFill>
            </a:ln>
          </c:spPr>
          <c:marker>
            <c:symbol val="none"/>
          </c:marker>
          <c:cat>
            <c:numRef>
              <c:f>'1.9 '!$K$28:$K$51</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'1.9 '!$M$28:$M$51</c:f>
              <c:numCache>
                <c:formatCode>_(* #,##0.00_);_(* \(#,##0.00\);_(* "-"??_);_(@_)</c:formatCode>
                <c:ptCount val="24"/>
                <c:pt idx="0">
                  <c:v>100</c:v>
                </c:pt>
                <c:pt idx="1">
                  <c:v>100.24057779225552</c:v>
                </c:pt>
                <c:pt idx="2">
                  <c:v>102.65737903714007</c:v>
                </c:pt>
                <c:pt idx="3">
                  <c:v>104.2671494687259</c:v>
                </c:pt>
                <c:pt idx="4">
                  <c:v>106.53174640281664</c:v>
                </c:pt>
                <c:pt idx="5">
                  <c:v>107.72931913221835</c:v>
                </c:pt>
                <c:pt idx="6">
                  <c:v>109.38237303847345</c:v>
                </c:pt>
                <c:pt idx="7">
                  <c:v>111.66061011327986</c:v>
                </c:pt>
                <c:pt idx="8">
                  <c:v>114.22527331701585</c:v>
                </c:pt>
                <c:pt idx="9">
                  <c:v>117.86357997161103</c:v>
                </c:pt>
                <c:pt idx="10">
                  <c:v>121.03605351119779</c:v>
                </c:pt>
                <c:pt idx="11">
                  <c:v>121.92751352544452</c:v>
                </c:pt>
                <c:pt idx="12">
                  <c:v>123.58460567831484</c:v>
                </c:pt>
                <c:pt idx="13">
                  <c:v>124.63852232235963</c:v>
                </c:pt>
                <c:pt idx="14">
                  <c:v>127.29758131049904</c:v>
                </c:pt>
                <c:pt idx="15">
                  <c:v>129.40111879085546</c:v>
                </c:pt>
                <c:pt idx="16">
                  <c:v>130.55619940205833</c:v>
                </c:pt>
                <c:pt idx="17">
                  <c:v>130.93586145669286</c:v>
                </c:pt>
                <c:pt idx="18">
                  <c:v>130.48905133073231</c:v>
                </c:pt>
                <c:pt idx="19">
                  <c:v>130.49543273312827</c:v>
                </c:pt>
                <c:pt idx="20">
                  <c:v>133.8107982655323</c:v>
                </c:pt>
                <c:pt idx="21">
                  <c:v>135.36139367111585</c:v>
                </c:pt>
                <c:pt idx="22">
                  <c:v>136.38242908058825</c:v>
                </c:pt>
                <c:pt idx="23">
                  <c:v>137.080848516815</c:v>
                </c:pt>
              </c:numCache>
            </c:numRef>
          </c:val>
          <c:smooth val="0"/>
        </c:ser>
        <c:ser>
          <c:idx val="2"/>
          <c:order val="2"/>
          <c:tx>
            <c:strRef>
              <c:f>'1.9 '!$N$27</c:f>
              <c:strCache>
                <c:ptCount val="1"/>
                <c:pt idx="0">
                  <c:v>Oceanía</c:v>
                </c:pt>
              </c:strCache>
            </c:strRef>
          </c:tx>
          <c:marker>
            <c:symbol val="none"/>
          </c:marker>
          <c:cat>
            <c:numRef>
              <c:f>'1.9 '!$K$28:$K$51</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'1.9 '!$N$28:$N$51</c:f>
              <c:numCache>
                <c:formatCode>_(* #,##0.00_);_(* \(#,##0.00\);_(* "-"??_);_(@_)</c:formatCode>
                <c:ptCount val="24"/>
                <c:pt idx="0">
                  <c:v>100</c:v>
                </c:pt>
                <c:pt idx="1">
                  <c:v>100.62668517233857</c:v>
                </c:pt>
                <c:pt idx="2">
                  <c:v>102.61808271819901</c:v>
                </c:pt>
                <c:pt idx="3">
                  <c:v>105.52656555479408</c:v>
                </c:pt>
                <c:pt idx="4">
                  <c:v>106.34295539588676</c:v>
                </c:pt>
                <c:pt idx="5">
                  <c:v>106.3487457716312</c:v>
                </c:pt>
                <c:pt idx="6">
                  <c:v>108.47600927180252</c:v>
                </c:pt>
                <c:pt idx="7">
                  <c:v>111.17541756783653</c:v>
                </c:pt>
                <c:pt idx="8">
                  <c:v>114.08441875943109</c:v>
                </c:pt>
                <c:pt idx="9">
                  <c:v>116.99126872957717</c:v>
                </c:pt>
                <c:pt idx="10">
                  <c:v>117.97056116071775</c:v>
                </c:pt>
                <c:pt idx="11">
                  <c:v>119.33436549766316</c:v>
                </c:pt>
                <c:pt idx="12">
                  <c:v>121.13624794612956</c:v>
                </c:pt>
                <c:pt idx="13">
                  <c:v>122.89403566540801</c:v>
                </c:pt>
                <c:pt idx="14">
                  <c:v>123.92271124356893</c:v>
                </c:pt>
                <c:pt idx="15">
                  <c:v>124.1258528670097</c:v>
                </c:pt>
                <c:pt idx="16">
                  <c:v>123.57061496244179</c:v>
                </c:pt>
                <c:pt idx="17">
                  <c:v>125.48522437456452</c:v>
                </c:pt>
                <c:pt idx="18">
                  <c:v>124.86347347597886</c:v>
                </c:pt>
                <c:pt idx="19">
                  <c:v>126.54545933650661</c:v>
                </c:pt>
                <c:pt idx="20">
                  <c:v>126.25764655045705</c:v>
                </c:pt>
                <c:pt idx="21">
                  <c:v>127.4765982050852</c:v>
                </c:pt>
                <c:pt idx="22">
                  <c:v>131.08154426571298</c:v>
                </c:pt>
                <c:pt idx="23">
                  <c:v>132.56949912975563</c:v>
                </c:pt>
              </c:numCache>
            </c:numRef>
          </c:val>
          <c:smooth val="0"/>
        </c:ser>
        <c:ser>
          <c:idx val="3"/>
          <c:order val="3"/>
          <c:tx>
            <c:strRef>
              <c:f>'1.9 '!$O$27</c:f>
              <c:strCache>
                <c:ptCount val="1"/>
                <c:pt idx="0">
                  <c:v>Europa Oriental y Asia Central</c:v>
                </c:pt>
              </c:strCache>
            </c:strRef>
          </c:tx>
          <c:marker>
            <c:symbol val="none"/>
          </c:marker>
          <c:cat>
            <c:numRef>
              <c:f>'1.9 '!$K$28:$K$51</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'1.9 '!$O$28:$O$51</c:f>
              <c:numCache>
                <c:formatCode>_(* #,##0.00_);_(* \(#,##0.00\);_(* "-"??_);_(@_)</c:formatCode>
                <c:ptCount val="24"/>
                <c:pt idx="0">
                  <c:v>100</c:v>
                </c:pt>
                <c:pt idx="1">
                  <c:v>91.673741060015871</c:v>
                </c:pt>
                <c:pt idx="2">
                  <c:v>83.843509625788982</c:v>
                </c:pt>
                <c:pt idx="3">
                  <c:v>81.603275164889595</c:v>
                </c:pt>
                <c:pt idx="4">
                  <c:v>81.367162718949842</c:v>
                </c:pt>
                <c:pt idx="5">
                  <c:v>85.531414896246915</c:v>
                </c:pt>
                <c:pt idx="6">
                  <c:v>88.548887524465258</c:v>
                </c:pt>
                <c:pt idx="7">
                  <c:v>93.426870631359179</c:v>
                </c:pt>
                <c:pt idx="8">
                  <c:v>95.185831136027275</c:v>
                </c:pt>
                <c:pt idx="9">
                  <c:v>98.075730390595467</c:v>
                </c:pt>
                <c:pt idx="10">
                  <c:v>103.1943483714166</c:v>
                </c:pt>
                <c:pt idx="11">
                  <c:v>107.35356197964047</c:v>
                </c:pt>
                <c:pt idx="12">
                  <c:v>111.81655271403818</c:v>
                </c:pt>
                <c:pt idx="13">
                  <c:v>117.35310129282739</c:v>
                </c:pt>
                <c:pt idx="14">
                  <c:v>124.08423807957864</c:v>
                </c:pt>
                <c:pt idx="15">
                  <c:v>130.40326871995026</c:v>
                </c:pt>
                <c:pt idx="16">
                  <c:v>137.02325432211623</c:v>
                </c:pt>
                <c:pt idx="17">
                  <c:v>143.46944103583741</c:v>
                </c:pt>
                <c:pt idx="18">
                  <c:v>145.97054847552184</c:v>
                </c:pt>
                <c:pt idx="19">
                  <c:v>140.76965652617363</c:v>
                </c:pt>
                <c:pt idx="20">
                  <c:v>147.44059869204872</c:v>
                </c:pt>
                <c:pt idx="21">
                  <c:v>153.04885051209598</c:v>
                </c:pt>
                <c:pt idx="22">
                  <c:v>155.08274566015774</c:v>
                </c:pt>
                <c:pt idx="23">
                  <c:v>157.51533637466605</c:v>
                </c:pt>
              </c:numCache>
            </c:numRef>
          </c:val>
          <c:smooth val="0"/>
        </c:ser>
        <c:ser>
          <c:idx val="4"/>
          <c:order val="4"/>
          <c:tx>
            <c:strRef>
              <c:f>'1.9 '!$P$27</c:f>
              <c:strCache>
                <c:ptCount val="1"/>
                <c:pt idx="0">
                  <c:v>Asia</c:v>
                </c:pt>
              </c:strCache>
            </c:strRef>
          </c:tx>
          <c:marker>
            <c:symbol val="none"/>
          </c:marker>
          <c:cat>
            <c:numRef>
              <c:f>'1.9 '!$K$28:$K$51</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'1.9 '!$P$28:$P$51</c:f>
              <c:numCache>
                <c:formatCode>_(* #,##0.00_);_(* \(#,##0.00\);_(* "-"??_);_(@_)</c:formatCode>
                <c:ptCount val="24"/>
                <c:pt idx="0">
                  <c:v>100</c:v>
                </c:pt>
                <c:pt idx="1">
                  <c:v>104.27788022092925</c:v>
                </c:pt>
                <c:pt idx="2">
                  <c:v>108.26260509561875</c:v>
                </c:pt>
                <c:pt idx="3">
                  <c:v>113.34575439958176</c:v>
                </c:pt>
                <c:pt idx="4">
                  <c:v>118.15592171849913</c:v>
                </c:pt>
                <c:pt idx="5">
                  <c:v>122.34553476041472</c:v>
                </c:pt>
                <c:pt idx="6">
                  <c:v>126.05308308980112</c:v>
                </c:pt>
                <c:pt idx="7">
                  <c:v>129.44662433371309</c:v>
                </c:pt>
                <c:pt idx="8">
                  <c:v>126.40864640862198</c:v>
                </c:pt>
                <c:pt idx="9">
                  <c:v>131.25674566225211</c:v>
                </c:pt>
                <c:pt idx="10">
                  <c:v>136.28790879883189</c:v>
                </c:pt>
                <c:pt idx="11">
                  <c:v>136.70992042963115</c:v>
                </c:pt>
                <c:pt idx="12">
                  <c:v>141.43622883404373</c:v>
                </c:pt>
                <c:pt idx="13">
                  <c:v>146.21648278677429</c:v>
                </c:pt>
                <c:pt idx="14">
                  <c:v>152.33268865069246</c:v>
                </c:pt>
                <c:pt idx="15">
                  <c:v>157.63009058130379</c:v>
                </c:pt>
                <c:pt idx="16">
                  <c:v>162.54321275813194</c:v>
                </c:pt>
                <c:pt idx="17">
                  <c:v>167.5802697000432</c:v>
                </c:pt>
                <c:pt idx="18">
                  <c:v>167.64730380949675</c:v>
                </c:pt>
                <c:pt idx="19">
                  <c:v>165.73181269288582</c:v>
                </c:pt>
                <c:pt idx="20">
                  <c:v>176.23738720409227</c:v>
                </c:pt>
                <c:pt idx="21">
                  <c:v>179.25385480034035</c:v>
                </c:pt>
                <c:pt idx="22">
                  <c:v>180.67353807877151</c:v>
                </c:pt>
                <c:pt idx="23">
                  <c:v>185.21789502338359</c:v>
                </c:pt>
              </c:numCache>
            </c:numRef>
          </c:val>
          <c:smooth val="0"/>
        </c:ser>
        <c:ser>
          <c:idx val="5"/>
          <c:order val="5"/>
          <c:tx>
            <c:strRef>
              <c:f>'1.9 '!$Q$27</c:f>
              <c:strCache>
                <c:ptCount val="1"/>
                <c:pt idx="0">
                  <c:v>América Latina</c:v>
                </c:pt>
              </c:strCache>
            </c:strRef>
          </c:tx>
          <c:spPr>
            <a:ln>
              <a:solidFill>
                <a:schemeClr val="accent6">
                  <a:lumMod val="75000"/>
                </a:schemeClr>
              </a:solidFill>
            </a:ln>
          </c:spPr>
          <c:marker>
            <c:symbol val="none"/>
          </c:marker>
          <c:cat>
            <c:numRef>
              <c:f>'1.9 '!$K$28:$K$51</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'1.9 '!$Q$28:$Q$51</c:f>
              <c:numCache>
                <c:formatCode>_(* #,##0.00_);_(* \(#,##0.00\);_(* "-"??_);_(@_)</c:formatCode>
                <c:ptCount val="24"/>
                <c:pt idx="0">
                  <c:v>100</c:v>
                </c:pt>
                <c:pt idx="1">
                  <c:v>100.46478760751405</c:v>
                </c:pt>
                <c:pt idx="2">
                  <c:v>102.06934788218976</c:v>
                </c:pt>
                <c:pt idx="3">
                  <c:v>103.0201941778564</c:v>
                </c:pt>
                <c:pt idx="4">
                  <c:v>103.06844474323978</c:v>
                </c:pt>
                <c:pt idx="5">
                  <c:v>102.81052845699314</c:v>
                </c:pt>
                <c:pt idx="6">
                  <c:v>104.83190529098852</c:v>
                </c:pt>
                <c:pt idx="7">
                  <c:v>107.42437843057324</c:v>
                </c:pt>
                <c:pt idx="8">
                  <c:v>109.12779788276434</c:v>
                </c:pt>
                <c:pt idx="9">
                  <c:v>108.66752047670587</c:v>
                </c:pt>
                <c:pt idx="10">
                  <c:v>108.67371043884191</c:v>
                </c:pt>
                <c:pt idx="11">
                  <c:v>107.38389065780167</c:v>
                </c:pt>
                <c:pt idx="12">
                  <c:v>106.16771700006076</c:v>
                </c:pt>
                <c:pt idx="13">
                  <c:v>108.21484622148316</c:v>
                </c:pt>
                <c:pt idx="14">
                  <c:v>110.65658226049618</c:v>
                </c:pt>
                <c:pt idx="15">
                  <c:v>112.69747794956702</c:v>
                </c:pt>
                <c:pt idx="16">
                  <c:v>116.51162967442781</c:v>
                </c:pt>
                <c:pt idx="17">
                  <c:v>119.04667174232679</c:v>
                </c:pt>
                <c:pt idx="18">
                  <c:v>121.36666925120008</c:v>
                </c:pt>
                <c:pt idx="19">
                  <c:v>119.9670320873032</c:v>
                </c:pt>
                <c:pt idx="20">
                  <c:v>122.54996651134189</c:v>
                </c:pt>
                <c:pt idx="21">
                  <c:v>123.47677873642962</c:v>
                </c:pt>
                <c:pt idx="22">
                  <c:v>125.29172548809966</c:v>
                </c:pt>
                <c:pt idx="23">
                  <c:v>126.5956707806684</c:v>
                </c:pt>
              </c:numCache>
            </c:numRef>
          </c:val>
          <c:smooth val="0"/>
        </c:ser>
        <c:ser>
          <c:idx val="6"/>
          <c:order val="6"/>
          <c:tx>
            <c:strRef>
              <c:f>'1.9 '!$R$27</c:f>
              <c:strCache>
                <c:ptCount val="1"/>
                <c:pt idx="0">
                  <c:v>Medio Oriente</c:v>
                </c:pt>
              </c:strCache>
            </c:strRef>
          </c:tx>
          <c:marker>
            <c:symbol val="none"/>
          </c:marker>
          <c:cat>
            <c:numRef>
              <c:f>'1.9 '!$K$28:$K$51</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'1.9 '!$R$28:$R$51</c:f>
              <c:numCache>
                <c:formatCode>_(* #,##0.00_);_(* \(#,##0.00\);_(* "-"??_);_(@_)</c:formatCode>
                <c:ptCount val="24"/>
                <c:pt idx="0">
                  <c:v>100</c:v>
                </c:pt>
                <c:pt idx="1">
                  <c:v>89.261505147109389</c:v>
                </c:pt>
                <c:pt idx="2">
                  <c:v>94.624483402874532</c:v>
                </c:pt>
                <c:pt idx="3">
                  <c:v>93.743307594362548</c:v>
                </c:pt>
                <c:pt idx="4">
                  <c:v>91.89523988250555</c:v>
                </c:pt>
                <c:pt idx="5">
                  <c:v>90.002124607705397</c:v>
                </c:pt>
                <c:pt idx="6">
                  <c:v>91.218230872582453</c:v>
                </c:pt>
                <c:pt idx="7">
                  <c:v>95.953432510027341</c:v>
                </c:pt>
                <c:pt idx="8">
                  <c:v>96.956348054603239</c:v>
                </c:pt>
                <c:pt idx="9">
                  <c:v>95.568893298702335</c:v>
                </c:pt>
                <c:pt idx="10">
                  <c:v>98.943620553985696</c:v>
                </c:pt>
                <c:pt idx="11">
                  <c:v>97.704356732230451</c:v>
                </c:pt>
                <c:pt idx="12">
                  <c:v>97.833023732700156</c:v>
                </c:pt>
                <c:pt idx="13">
                  <c:v>99.029508658919198</c:v>
                </c:pt>
                <c:pt idx="14">
                  <c:v>103.86180890865175</c:v>
                </c:pt>
                <c:pt idx="15">
                  <c:v>101.87994228968779</c:v>
                </c:pt>
                <c:pt idx="16">
                  <c:v>105.10052151624924</c:v>
                </c:pt>
                <c:pt idx="17">
                  <c:v>105.57426351897226</c:v>
                </c:pt>
                <c:pt idx="18">
                  <c:v>107.40339976286282</c:v>
                </c:pt>
                <c:pt idx="19">
                  <c:v>104.1763486523205</c:v>
                </c:pt>
                <c:pt idx="20">
                  <c:v>105.6599660108096</c:v>
                </c:pt>
                <c:pt idx="21">
                  <c:v>109.00074019297124</c:v>
                </c:pt>
                <c:pt idx="22">
                  <c:v>111.38634475095304</c:v>
                </c:pt>
                <c:pt idx="23">
                  <c:v>112.33210134495819</c:v>
                </c:pt>
              </c:numCache>
            </c:numRef>
          </c:val>
          <c:smooth val="0"/>
        </c:ser>
        <c:ser>
          <c:idx val="7"/>
          <c:order val="7"/>
          <c:tx>
            <c:strRef>
              <c:f>'1.9 '!$S$27</c:f>
              <c:strCache>
                <c:ptCount val="1"/>
                <c:pt idx="0">
                  <c:v>Africa</c:v>
                </c:pt>
              </c:strCache>
            </c:strRef>
          </c:tx>
          <c:spPr>
            <a:ln>
              <a:solidFill>
                <a:schemeClr val="accent5">
                  <a:lumMod val="50000"/>
                </a:schemeClr>
              </a:solidFill>
            </a:ln>
          </c:spPr>
          <c:marker>
            <c:symbol val="none"/>
          </c:marker>
          <c:cat>
            <c:numRef>
              <c:f>'1.9 '!$K$28:$K$51</c:f>
              <c:numCache>
                <c:formatCode>General</c:formatCode>
                <c:ptCount val="24"/>
                <c:pt idx="0">
                  <c:v>1990</c:v>
                </c:pt>
                <c:pt idx="1">
                  <c:v>1991</c:v>
                </c:pt>
                <c:pt idx="2">
                  <c:v>1992</c:v>
                </c:pt>
                <c:pt idx="3">
                  <c:v>1993</c:v>
                </c:pt>
                <c:pt idx="4">
                  <c:v>1994</c:v>
                </c:pt>
                <c:pt idx="5">
                  <c:v>1995</c:v>
                </c:pt>
                <c:pt idx="6">
                  <c:v>1996</c:v>
                </c:pt>
                <c:pt idx="7">
                  <c:v>1997</c:v>
                </c:pt>
                <c:pt idx="8">
                  <c:v>1998</c:v>
                </c:pt>
                <c:pt idx="9">
                  <c:v>1999</c:v>
                </c:pt>
                <c:pt idx="10">
                  <c:v>2000</c:v>
                </c:pt>
                <c:pt idx="11">
                  <c:v>2001</c:v>
                </c:pt>
                <c:pt idx="12">
                  <c:v>2002</c:v>
                </c:pt>
                <c:pt idx="13">
                  <c:v>2003</c:v>
                </c:pt>
                <c:pt idx="14">
                  <c:v>2004</c:v>
                </c:pt>
                <c:pt idx="15">
                  <c:v>2005</c:v>
                </c:pt>
                <c:pt idx="16">
                  <c:v>2006</c:v>
                </c:pt>
                <c:pt idx="17">
                  <c:v>2007</c:v>
                </c:pt>
                <c:pt idx="18">
                  <c:v>2008</c:v>
                </c:pt>
                <c:pt idx="19">
                  <c:v>2009</c:v>
                </c:pt>
                <c:pt idx="20">
                  <c:v>2010</c:v>
                </c:pt>
                <c:pt idx="21">
                  <c:v>2011</c:v>
                </c:pt>
                <c:pt idx="22">
                  <c:v>2012</c:v>
                </c:pt>
                <c:pt idx="23">
                  <c:v>2013</c:v>
                </c:pt>
              </c:numCache>
            </c:numRef>
          </c:cat>
          <c:val>
            <c:numRef>
              <c:f>'1.9 '!$S$28:$S$51</c:f>
              <c:numCache>
                <c:formatCode>_(* #,##0.00_);_(* \(#,##0.00\);_(* "-"??_);_(@_)</c:formatCode>
                <c:ptCount val="24"/>
                <c:pt idx="0">
                  <c:v>100</c:v>
                </c:pt>
                <c:pt idx="1">
                  <c:v>98.961234690309993</c:v>
                </c:pt>
                <c:pt idx="2">
                  <c:v>98.014274278492366</c:v>
                </c:pt>
                <c:pt idx="3">
                  <c:v>95.45098613063135</c:v>
                </c:pt>
                <c:pt idx="4">
                  <c:v>94.505388167255404</c:v>
                </c:pt>
                <c:pt idx="5">
                  <c:v>96.063068216878662</c:v>
                </c:pt>
                <c:pt idx="6">
                  <c:v>99.561190766154397</c:v>
                </c:pt>
                <c:pt idx="7">
                  <c:v>99.314330539717233</c:v>
                </c:pt>
                <c:pt idx="8">
                  <c:v>101.26534836899719</c:v>
                </c:pt>
                <c:pt idx="9">
                  <c:v>102.33147505929459</c:v>
                </c:pt>
                <c:pt idx="10">
                  <c:v>104.6101267004977</c:v>
                </c:pt>
                <c:pt idx="11">
                  <c:v>107.1056608449429</c:v>
                </c:pt>
                <c:pt idx="12">
                  <c:v>108.30665326628619</c:v>
                </c:pt>
                <c:pt idx="13">
                  <c:v>111.10613362688326</c:v>
                </c:pt>
                <c:pt idx="14">
                  <c:v>112.90481054635507</c:v>
                </c:pt>
                <c:pt idx="15">
                  <c:v>114.98504755909033</c:v>
                </c:pt>
                <c:pt idx="16">
                  <c:v>116.97763817866182</c:v>
                </c:pt>
                <c:pt idx="17">
                  <c:v>121.78203896198319</c:v>
                </c:pt>
                <c:pt idx="18">
                  <c:v>124.04041309010789</c:v>
                </c:pt>
                <c:pt idx="19">
                  <c:v>125.3040291146083</c:v>
                </c:pt>
                <c:pt idx="20">
                  <c:v>128.23260650792113</c:v>
                </c:pt>
                <c:pt idx="21">
                  <c:v>129.69390625032921</c:v>
                </c:pt>
                <c:pt idx="22">
                  <c:v>131.68193537580382</c:v>
                </c:pt>
                <c:pt idx="23">
                  <c:v>134.79486964081423</c:v>
                </c:pt>
              </c:numCache>
            </c:numRef>
          </c:val>
          <c:smooth val="0"/>
        </c:ser>
        <c:dLbls>
          <c:showLegendKey val="0"/>
          <c:showVal val="0"/>
          <c:showCatName val="0"/>
          <c:showSerName val="0"/>
          <c:showPercent val="0"/>
          <c:showBubbleSize val="0"/>
        </c:dLbls>
        <c:marker val="1"/>
        <c:smooth val="0"/>
        <c:axId val="233994112"/>
        <c:axId val="233995648"/>
      </c:lineChart>
      <c:catAx>
        <c:axId val="233994112"/>
        <c:scaling>
          <c:orientation val="minMax"/>
        </c:scaling>
        <c:delete val="0"/>
        <c:axPos val="b"/>
        <c:numFmt formatCode="General" sourceLinked="1"/>
        <c:majorTickMark val="out"/>
        <c:minorTickMark val="none"/>
        <c:tickLblPos val="nextTo"/>
        <c:crossAx val="233995648"/>
        <c:crosses val="autoZero"/>
        <c:auto val="1"/>
        <c:lblAlgn val="ctr"/>
        <c:lblOffset val="100"/>
        <c:noMultiLvlLbl val="0"/>
      </c:catAx>
      <c:valAx>
        <c:axId val="233995648"/>
        <c:scaling>
          <c:orientation val="minMax"/>
          <c:min val="70"/>
        </c:scaling>
        <c:delete val="0"/>
        <c:axPos val="l"/>
        <c:majorGridlines>
          <c:spPr>
            <a:ln>
              <a:prstDash val="dash"/>
            </a:ln>
          </c:spPr>
        </c:majorGridlines>
        <c:title>
          <c:tx>
            <c:rich>
              <a:bodyPr rot="-5400000" vert="horz"/>
              <a:lstStyle/>
              <a:p>
                <a:pPr>
                  <a:defRPr b="0"/>
                </a:pPr>
                <a:r>
                  <a:rPr lang="en-US" b="0"/>
                  <a:t>Productividad Laboral  por persona empleada, en 2013 US$</a:t>
                </a:r>
              </a:p>
            </c:rich>
          </c:tx>
          <c:layout>
            <c:manualLayout>
              <c:xMode val="edge"/>
              <c:yMode val="edge"/>
              <c:x val="5.1546384778744922E-3"/>
              <c:y val="8.2251615316523044E-2"/>
            </c:manualLayout>
          </c:layout>
          <c:overlay val="0"/>
        </c:title>
        <c:numFmt formatCode="_(* #,##0_);_(* \(#,##0\);_(* &quot;-&quot;_);_(@_)" sourceLinked="0"/>
        <c:majorTickMark val="out"/>
        <c:minorTickMark val="none"/>
        <c:tickLblPos val="nextTo"/>
        <c:crossAx val="233994112"/>
        <c:crosses val="autoZero"/>
        <c:crossBetween val="between"/>
      </c:valAx>
    </c:plotArea>
    <c:legend>
      <c:legendPos val="r"/>
      <c:layout>
        <c:manualLayout>
          <c:xMode val="edge"/>
          <c:yMode val="edge"/>
          <c:x val="0.72880472862993095"/>
          <c:y val="0.2511169247492101"/>
          <c:w val="0.26088599441432009"/>
          <c:h val="0.53905646748875213"/>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25403407414312"/>
          <c:y val="8.1238977619911085E-2"/>
          <c:w val="0.85663482893040732"/>
          <c:h val="0.74627652615978213"/>
        </c:manualLayout>
      </c:layout>
      <c:barChart>
        <c:barDir val="col"/>
        <c:grouping val="stacked"/>
        <c:varyColors val="0"/>
        <c:ser>
          <c:idx val="0"/>
          <c:order val="0"/>
          <c:tx>
            <c:strRef>
              <c:f>' 1.10'!$P$5</c:f>
              <c:strCache>
                <c:ptCount val="1"/>
                <c:pt idx="0">
                  <c:v>ratio 15-65/ total </c:v>
                </c:pt>
              </c:strCache>
            </c:strRef>
          </c:tx>
          <c:invertIfNegative val="0"/>
          <c:dLbls>
            <c:dLbl>
              <c:idx val="0"/>
              <c:layout>
                <c:manualLayout>
                  <c:x val="-1.9723865877712033E-3"/>
                  <c:y val="-0.15693153497768614"/>
                </c:manualLayout>
              </c:layout>
              <c:tx>
                <c:rich>
                  <a:bodyPr/>
                  <a:lstStyle/>
                  <a:p>
                    <a:pPr>
                      <a:defRPr/>
                    </a:pPr>
                    <a:r>
                      <a:rPr lang="en-US"/>
                      <a:t>0,62</a:t>
                    </a:r>
                  </a:p>
                </c:rich>
              </c:tx>
              <c:spPr/>
              <c:dLblPos val="ctr"/>
              <c:showLegendKey val="0"/>
              <c:showVal val="1"/>
              <c:showCatName val="0"/>
              <c:showSerName val="0"/>
              <c:showPercent val="0"/>
              <c:showBubbleSize val="0"/>
            </c:dLbl>
            <c:dLbl>
              <c:idx val="1"/>
              <c:layout>
                <c:manualLayout>
                  <c:x val="0"/>
                  <c:y val="-0.2149939144042326"/>
                </c:manualLayout>
              </c:layout>
              <c:tx>
                <c:rich>
                  <a:bodyPr/>
                  <a:lstStyle/>
                  <a:p>
                    <a:pPr>
                      <a:defRPr/>
                    </a:pPr>
                    <a:r>
                      <a:rPr lang="en-US"/>
                      <a:t>0,64</a:t>
                    </a:r>
                  </a:p>
                </c:rich>
              </c:tx>
              <c:spPr/>
              <c:dLblPos val="ctr"/>
              <c:showLegendKey val="0"/>
              <c:showVal val="1"/>
              <c:showCatName val="0"/>
              <c:showSerName val="0"/>
              <c:showPercent val="0"/>
              <c:showBubbleSize val="0"/>
            </c:dLbl>
            <c:dLbl>
              <c:idx val="2"/>
              <c:layout>
                <c:manualLayout>
                  <c:x val="0"/>
                  <c:y val="-0.27133444281609909"/>
                </c:manualLayout>
              </c:layout>
              <c:tx>
                <c:rich>
                  <a:bodyPr/>
                  <a:lstStyle/>
                  <a:p>
                    <a:pPr>
                      <a:defRPr/>
                    </a:pPr>
                    <a:r>
                      <a:rPr lang="en-US"/>
                      <a:t>0,65</a:t>
                    </a:r>
                  </a:p>
                </c:rich>
              </c:tx>
              <c:spPr/>
              <c:dLblPos val="ctr"/>
              <c:showLegendKey val="0"/>
              <c:showVal val="1"/>
              <c:showCatName val="0"/>
              <c:showSerName val="0"/>
              <c:showPercent val="0"/>
              <c:showBubbleSize val="0"/>
            </c:dLbl>
            <c:dLbl>
              <c:idx val="3"/>
              <c:layout>
                <c:manualLayout>
                  <c:x val="0"/>
                  <c:y val="-0.33737648724508806"/>
                </c:manualLayout>
              </c:layout>
              <c:tx>
                <c:rich>
                  <a:bodyPr/>
                  <a:lstStyle/>
                  <a:p>
                    <a:pPr>
                      <a:defRPr/>
                    </a:pPr>
                    <a:r>
                      <a:rPr lang="en-US"/>
                      <a:t>0,67</a:t>
                    </a:r>
                  </a:p>
                </c:rich>
              </c:tx>
              <c:spPr/>
              <c:dLblPos val="ctr"/>
              <c:showLegendKey val="0"/>
              <c:showVal val="1"/>
              <c:showCatName val="0"/>
              <c:showSerName val="0"/>
              <c:showPercent val="0"/>
              <c:showBubbleSize val="0"/>
            </c:dLbl>
            <c:dLbl>
              <c:idx val="4"/>
              <c:layout>
                <c:manualLayout>
                  <c:x val="0"/>
                  <c:y val="-0.36208019738857566"/>
                </c:manualLayout>
              </c:layout>
              <c:tx>
                <c:rich>
                  <a:bodyPr/>
                  <a:lstStyle/>
                  <a:p>
                    <a:pPr>
                      <a:defRPr/>
                    </a:pPr>
                    <a:r>
                      <a:rPr lang="en-US"/>
                      <a:t>0,68</a:t>
                    </a:r>
                  </a:p>
                </c:rich>
              </c:tx>
              <c:spPr/>
              <c:dLblPos val="ctr"/>
              <c:showLegendKey val="0"/>
              <c:showVal val="1"/>
              <c:showCatName val="0"/>
              <c:showSerName val="0"/>
              <c:showPercent val="0"/>
              <c:showBubbleSize val="0"/>
            </c:dLbl>
            <c:dLbl>
              <c:idx val="5"/>
              <c:layout>
                <c:manualLayout>
                  <c:x val="7.2320006104728956E-17"/>
                  <c:y val="-0.35679077970143325"/>
                </c:manualLayout>
              </c:layout>
              <c:tx>
                <c:rich>
                  <a:bodyPr/>
                  <a:lstStyle/>
                  <a:p>
                    <a:pPr>
                      <a:defRPr/>
                    </a:pPr>
                    <a:r>
                      <a:rPr lang="en-US"/>
                      <a:t>0,68</a:t>
                    </a:r>
                  </a:p>
                </c:rich>
              </c:tx>
              <c:spPr/>
              <c:dLblPos val="ctr"/>
              <c:showLegendKey val="0"/>
              <c:showVal val="1"/>
              <c:showCatName val="0"/>
              <c:showSerName val="0"/>
              <c:showPercent val="0"/>
              <c:showBubbleSize val="0"/>
            </c:dLbl>
            <c:dLbl>
              <c:idx val="6"/>
              <c:layout>
                <c:manualLayout>
                  <c:x val="0"/>
                  <c:y val="-0.34723564917161381"/>
                </c:manualLayout>
              </c:layout>
              <c:tx>
                <c:rich>
                  <a:bodyPr/>
                  <a:lstStyle/>
                  <a:p>
                    <a:pPr>
                      <a:defRPr/>
                    </a:pPr>
                    <a:r>
                      <a:rPr lang="en-US"/>
                      <a:t>0,67</a:t>
                    </a:r>
                  </a:p>
                </c:rich>
              </c:tx>
              <c:spPr/>
              <c:dLblPos val="ctr"/>
              <c:showLegendKey val="0"/>
              <c:showVal val="1"/>
              <c:showCatName val="0"/>
              <c:showSerName val="0"/>
              <c:showPercent val="0"/>
              <c:showBubbleSize val="0"/>
            </c:dLbl>
            <c:dLbl>
              <c:idx val="7"/>
              <c:layout>
                <c:manualLayout>
                  <c:x val="0"/>
                  <c:y val="-0.34068506420924516"/>
                </c:manualLayout>
              </c:layout>
              <c:tx>
                <c:rich>
                  <a:bodyPr/>
                  <a:lstStyle/>
                  <a:p>
                    <a:pPr>
                      <a:defRPr/>
                    </a:pPr>
                    <a:r>
                      <a:rPr lang="en-US"/>
                      <a:t>0,67</a:t>
                    </a:r>
                  </a:p>
                </c:rich>
              </c:tx>
              <c:spPr/>
              <c:dLblPos val="ctr"/>
              <c:showLegendKey val="0"/>
              <c:showVal val="1"/>
              <c:showCatName val="0"/>
              <c:showSerName val="0"/>
              <c:showPercent val="0"/>
              <c:showBubbleSize val="0"/>
            </c:dLbl>
            <c:dLbl>
              <c:idx val="8"/>
              <c:layout>
                <c:manualLayout>
                  <c:x val="0"/>
                  <c:y val="-0.31363753032448233"/>
                </c:manualLayout>
              </c:layout>
              <c:tx>
                <c:rich>
                  <a:bodyPr/>
                  <a:lstStyle/>
                  <a:p>
                    <a:pPr>
                      <a:defRPr/>
                    </a:pPr>
                    <a:r>
                      <a:rPr lang="en-US"/>
                      <a:t>0,67</a:t>
                    </a:r>
                  </a:p>
                </c:rich>
              </c:tx>
              <c:spPr/>
              <c:dLblPos val="ctr"/>
              <c:showLegendKey val="0"/>
              <c:showVal val="1"/>
              <c:showCatName val="0"/>
              <c:showSerName val="0"/>
              <c:showPercent val="0"/>
              <c:showBubbleSize val="0"/>
            </c:dLbl>
            <c:dLbl>
              <c:idx val="9"/>
              <c:layout>
                <c:manualLayout>
                  <c:x val="0"/>
                  <c:y val="-0.292985253814882"/>
                </c:manualLayout>
              </c:layout>
              <c:tx>
                <c:rich>
                  <a:bodyPr/>
                  <a:lstStyle/>
                  <a:p>
                    <a:pPr>
                      <a:defRPr/>
                    </a:pPr>
                    <a:r>
                      <a:rPr lang="en-US"/>
                      <a:t>0,66</a:t>
                    </a:r>
                  </a:p>
                </c:rich>
              </c:tx>
              <c:spPr/>
              <c:dLblPos val="ctr"/>
              <c:showLegendKey val="0"/>
              <c:showVal val="1"/>
              <c:showCatName val="0"/>
              <c:showSerName val="0"/>
              <c:showPercent val="0"/>
              <c:showBubbleSize val="0"/>
            </c:dLbl>
            <c:dLbl>
              <c:idx val="10"/>
              <c:layout>
                <c:manualLayout>
                  <c:x val="0"/>
                  <c:y val="-0.25266201346282818"/>
                </c:manualLayout>
              </c:layout>
              <c:tx>
                <c:rich>
                  <a:bodyPr/>
                  <a:lstStyle/>
                  <a:p>
                    <a:pPr>
                      <a:defRPr/>
                    </a:pPr>
                    <a:r>
                      <a:rPr lang="en-US"/>
                      <a:t>0,65</a:t>
                    </a:r>
                  </a:p>
                </c:rich>
              </c:tx>
              <c:spPr/>
              <c:dLblPos val="ctr"/>
              <c:showLegendKey val="0"/>
              <c:showVal val="1"/>
              <c:showCatName val="0"/>
              <c:showSerName val="0"/>
              <c:showPercent val="0"/>
              <c:showBubbleSize val="0"/>
            </c:dLbl>
            <c:dLblPos val="inEnd"/>
            <c:showLegendKey val="0"/>
            <c:showVal val="1"/>
            <c:showCatName val="0"/>
            <c:showSerName val="0"/>
            <c:showPercent val="0"/>
            <c:showBubbleSize val="0"/>
            <c:showLeaderLines val="0"/>
          </c:dLbls>
          <c:cat>
            <c:strRef>
              <c:f>' 1.10'!$M$6:$M$16</c:f>
              <c:strCache>
                <c:ptCount val="11"/>
                <c:pt idx="0">
                  <c:v>         2000</c:v>
                </c:pt>
                <c:pt idx="1">
                  <c:v>         2005</c:v>
                </c:pt>
                <c:pt idx="2">
                  <c:v>         2010</c:v>
                </c:pt>
                <c:pt idx="3">
                  <c:v>         2015</c:v>
                </c:pt>
                <c:pt idx="4">
                  <c:v>         2020</c:v>
                </c:pt>
                <c:pt idx="5">
                  <c:v>         2025</c:v>
                </c:pt>
                <c:pt idx="6">
                  <c:v>         2030</c:v>
                </c:pt>
                <c:pt idx="7">
                  <c:v>         2035</c:v>
                </c:pt>
                <c:pt idx="8">
                  <c:v>         2040</c:v>
                </c:pt>
                <c:pt idx="9">
                  <c:v>         2045</c:v>
                </c:pt>
                <c:pt idx="10">
                  <c:v>         2050</c:v>
                </c:pt>
              </c:strCache>
            </c:strRef>
          </c:cat>
          <c:val>
            <c:numRef>
              <c:f>' 1.10'!$P$6:$P$16</c:f>
              <c:numCache>
                <c:formatCode>0.00</c:formatCode>
                <c:ptCount val="11"/>
                <c:pt idx="0">
                  <c:v>0.62259137041487689</c:v>
                </c:pt>
                <c:pt idx="1">
                  <c:v>0.63702473153449346</c:v>
                </c:pt>
                <c:pt idx="2">
                  <c:v>0.65099657344455664</c:v>
                </c:pt>
                <c:pt idx="3">
                  <c:v>0.66869568552363134</c:v>
                </c:pt>
                <c:pt idx="4">
                  <c:v>0.67531623029237886</c:v>
                </c:pt>
                <c:pt idx="5">
                  <c:v>0.67615313129538301</c:v>
                </c:pt>
                <c:pt idx="6">
                  <c:v>0.67359237975015107</c:v>
                </c:pt>
                <c:pt idx="7">
                  <c:v>0.67070962848653892</c:v>
                </c:pt>
                <c:pt idx="8">
                  <c:v>0.66571539147107639</c:v>
                </c:pt>
                <c:pt idx="9">
                  <c:v>0.65905337471402725</c:v>
                </c:pt>
                <c:pt idx="10">
                  <c:v>0.64937410149378039</c:v>
                </c:pt>
              </c:numCache>
            </c:numRef>
          </c:val>
        </c:ser>
        <c:dLbls>
          <c:showLegendKey val="0"/>
          <c:showVal val="0"/>
          <c:showCatName val="0"/>
          <c:showSerName val="0"/>
          <c:showPercent val="0"/>
          <c:showBubbleSize val="0"/>
        </c:dLbls>
        <c:gapWidth val="112"/>
        <c:overlap val="100"/>
        <c:axId val="234023168"/>
        <c:axId val="234057728"/>
      </c:barChart>
      <c:catAx>
        <c:axId val="234023168"/>
        <c:scaling>
          <c:orientation val="minMax"/>
        </c:scaling>
        <c:delete val="0"/>
        <c:axPos val="b"/>
        <c:numFmt formatCode="General" sourceLinked="1"/>
        <c:majorTickMark val="out"/>
        <c:minorTickMark val="none"/>
        <c:tickLblPos val="nextTo"/>
        <c:crossAx val="234057728"/>
        <c:crosses val="autoZero"/>
        <c:auto val="1"/>
        <c:lblAlgn val="ctr"/>
        <c:lblOffset val="100"/>
        <c:noMultiLvlLbl val="0"/>
      </c:catAx>
      <c:valAx>
        <c:axId val="234057728"/>
        <c:scaling>
          <c:orientation val="minMax"/>
        </c:scaling>
        <c:delete val="0"/>
        <c:axPos val="l"/>
        <c:title>
          <c:tx>
            <c:rich>
              <a:bodyPr rot="-5400000" vert="horz"/>
              <a:lstStyle/>
              <a:p>
                <a:pPr>
                  <a:defRPr/>
                </a:pPr>
                <a:r>
                  <a:rPr lang="en-US"/>
                  <a:t> Ratio población 15-65/ población total </a:t>
                </a:r>
              </a:p>
            </c:rich>
          </c:tx>
          <c:layout>
            <c:manualLayout>
              <c:xMode val="edge"/>
              <c:yMode val="edge"/>
              <c:x val="1.4707947009582382E-2"/>
              <c:y val="0.10647557067984799"/>
            </c:manualLayout>
          </c:layout>
          <c:overlay val="0"/>
        </c:title>
        <c:numFmt formatCode="0.00" sourceLinked="1"/>
        <c:majorTickMark val="out"/>
        <c:minorTickMark val="none"/>
        <c:tickLblPos val="nextTo"/>
        <c:crossAx val="234023168"/>
        <c:crosses val="autoZero"/>
        <c:crossBetween val="between"/>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strRef>
              <c:f>'1.11'!$M$21</c:f>
              <c:strCache>
                <c:ptCount val="1"/>
                <c:pt idx="0">
                  <c:v>Mínimo</c:v>
                </c:pt>
              </c:strCache>
            </c:strRef>
          </c:tx>
          <c:spPr>
            <a:ln>
              <a:noFill/>
            </a:ln>
          </c:spPr>
          <c:marker>
            <c:symbol val="diamond"/>
            <c:size val="9"/>
          </c:marker>
          <c:cat>
            <c:strRef>
              <c:f>'1.11'!$N$20:$Q$20</c:f>
              <c:strCache>
                <c:ptCount val="4"/>
                <c:pt idx="0">
                  <c:v>Pobre &lt;4 US$</c:v>
                </c:pt>
                <c:pt idx="1">
                  <c:v>Vulnerable 4-10 US$</c:v>
                </c:pt>
                <c:pt idx="2">
                  <c:v>Clase Media  10-50 US$</c:v>
                </c:pt>
                <c:pt idx="3">
                  <c:v>Clase alta 50+ US$</c:v>
                </c:pt>
              </c:strCache>
            </c:strRef>
          </c:cat>
          <c:val>
            <c:numRef>
              <c:f>'1.11'!$N$21:$Q$21</c:f>
              <c:numCache>
                <c:formatCode>General</c:formatCode>
                <c:ptCount val="4"/>
                <c:pt idx="0">
                  <c:v>2.3668999999999999E-2</c:v>
                </c:pt>
                <c:pt idx="1">
                  <c:v>0.13287199999999999</c:v>
                </c:pt>
                <c:pt idx="2">
                  <c:v>0.33581299999999997</c:v>
                </c:pt>
                <c:pt idx="3">
                  <c:v>0.34142</c:v>
                </c:pt>
              </c:numCache>
            </c:numRef>
          </c:val>
          <c:smooth val="0"/>
        </c:ser>
        <c:ser>
          <c:idx val="1"/>
          <c:order val="1"/>
          <c:tx>
            <c:strRef>
              <c:f>'1.11'!$M$22</c:f>
              <c:strCache>
                <c:ptCount val="1"/>
                <c:pt idx="0">
                  <c:v>p25</c:v>
                </c:pt>
              </c:strCache>
            </c:strRef>
          </c:tx>
          <c:spPr>
            <a:ln>
              <a:noFill/>
            </a:ln>
          </c:spPr>
          <c:cat>
            <c:strRef>
              <c:f>'1.11'!$N$20:$Q$20</c:f>
              <c:strCache>
                <c:ptCount val="4"/>
                <c:pt idx="0">
                  <c:v>Pobre &lt;4 US$</c:v>
                </c:pt>
                <c:pt idx="1">
                  <c:v>Vulnerable 4-10 US$</c:v>
                </c:pt>
                <c:pt idx="2">
                  <c:v>Clase Media  10-50 US$</c:v>
                </c:pt>
                <c:pt idx="3">
                  <c:v>Clase alta 50+ US$</c:v>
                </c:pt>
              </c:strCache>
            </c:strRef>
          </c:cat>
          <c:val>
            <c:numRef>
              <c:f>'1.11'!$N$22:$Q$22</c:f>
              <c:numCache>
                <c:formatCode>General</c:formatCode>
                <c:ptCount val="4"/>
                <c:pt idx="0">
                  <c:v>5.7944999999999997E-2</c:v>
                </c:pt>
                <c:pt idx="1">
                  <c:v>0.25801550000000001</c:v>
                </c:pt>
                <c:pt idx="2">
                  <c:v>0.4536075</c:v>
                </c:pt>
                <c:pt idx="3">
                  <c:v>0.51333874999999995</c:v>
                </c:pt>
              </c:numCache>
            </c:numRef>
          </c:val>
          <c:smooth val="0"/>
        </c:ser>
        <c:ser>
          <c:idx val="2"/>
          <c:order val="2"/>
          <c:tx>
            <c:strRef>
              <c:f>'1.11'!$M$23</c:f>
              <c:strCache>
                <c:ptCount val="1"/>
                <c:pt idx="0">
                  <c:v>promedio</c:v>
                </c:pt>
              </c:strCache>
            </c:strRef>
          </c:tx>
          <c:spPr>
            <a:ln>
              <a:noFill/>
            </a:ln>
          </c:spPr>
          <c:marker>
            <c:symbol val="triangle"/>
            <c:size val="8"/>
            <c:spPr>
              <a:solidFill>
                <a:schemeClr val="tx1"/>
              </a:solidFill>
              <a:ln>
                <a:solidFill>
                  <a:schemeClr val="tx1"/>
                </a:solidFill>
              </a:ln>
            </c:spPr>
          </c:marker>
          <c:cat>
            <c:strRef>
              <c:f>'1.11'!$N$20:$Q$20</c:f>
              <c:strCache>
                <c:ptCount val="4"/>
                <c:pt idx="0">
                  <c:v>Pobre &lt;4 US$</c:v>
                </c:pt>
                <c:pt idx="1">
                  <c:v>Vulnerable 4-10 US$</c:v>
                </c:pt>
                <c:pt idx="2">
                  <c:v>Clase Media  10-50 US$</c:v>
                </c:pt>
                <c:pt idx="3">
                  <c:v>Clase alta 50+ US$</c:v>
                </c:pt>
              </c:strCache>
            </c:strRef>
          </c:cat>
          <c:val>
            <c:numRef>
              <c:f>'1.11'!$N$23:$Q$23</c:f>
              <c:numCache>
                <c:formatCode>General</c:formatCode>
                <c:ptCount val="4"/>
                <c:pt idx="0">
                  <c:v>0.14968933333333331</c:v>
                </c:pt>
                <c:pt idx="1">
                  <c:v>0.35427194444444449</c:v>
                </c:pt>
                <c:pt idx="2">
                  <c:v>0.54313383333333332</c:v>
                </c:pt>
                <c:pt idx="3">
                  <c:v>0.64646116666666675</c:v>
                </c:pt>
              </c:numCache>
            </c:numRef>
          </c:val>
          <c:smooth val="0"/>
        </c:ser>
        <c:ser>
          <c:idx val="3"/>
          <c:order val="3"/>
          <c:tx>
            <c:strRef>
              <c:f>'1.11'!$M$24</c:f>
              <c:strCache>
                <c:ptCount val="1"/>
                <c:pt idx="0">
                  <c:v>p75</c:v>
                </c:pt>
              </c:strCache>
            </c:strRef>
          </c:tx>
          <c:spPr>
            <a:ln>
              <a:noFill/>
            </a:ln>
          </c:spPr>
          <c:marker>
            <c:symbol val="square"/>
            <c:size val="6"/>
            <c:spPr>
              <a:solidFill>
                <a:schemeClr val="bg1"/>
              </a:solidFill>
              <a:ln>
                <a:solidFill>
                  <a:schemeClr val="tx2"/>
                </a:solidFill>
              </a:ln>
            </c:spPr>
          </c:marker>
          <c:cat>
            <c:strRef>
              <c:f>'1.11'!$N$20:$Q$20</c:f>
              <c:strCache>
                <c:ptCount val="4"/>
                <c:pt idx="0">
                  <c:v>Pobre &lt;4 US$</c:v>
                </c:pt>
                <c:pt idx="1">
                  <c:v>Vulnerable 4-10 US$</c:v>
                </c:pt>
                <c:pt idx="2">
                  <c:v>Clase Media  10-50 US$</c:v>
                </c:pt>
                <c:pt idx="3">
                  <c:v>Clase alta 50+ US$</c:v>
                </c:pt>
              </c:strCache>
            </c:strRef>
          </c:cat>
          <c:val>
            <c:numRef>
              <c:f>'1.11'!$N$24:$Q$24</c:f>
              <c:numCache>
                <c:formatCode>General</c:formatCode>
                <c:ptCount val="4"/>
                <c:pt idx="0">
                  <c:v>0.20263625000000002</c:v>
                </c:pt>
                <c:pt idx="1">
                  <c:v>0.45733725000000003</c:v>
                </c:pt>
                <c:pt idx="2">
                  <c:v>0.67312775000000002</c:v>
                </c:pt>
                <c:pt idx="3">
                  <c:v>0.76053975000000007</c:v>
                </c:pt>
              </c:numCache>
            </c:numRef>
          </c:val>
          <c:smooth val="0"/>
        </c:ser>
        <c:ser>
          <c:idx val="4"/>
          <c:order val="4"/>
          <c:tx>
            <c:strRef>
              <c:f>'1.11'!$M$25</c:f>
              <c:strCache>
                <c:ptCount val="1"/>
                <c:pt idx="0">
                  <c:v>Máximo</c:v>
                </c:pt>
              </c:strCache>
            </c:strRef>
          </c:tx>
          <c:spPr>
            <a:ln>
              <a:noFill/>
            </a:ln>
          </c:spPr>
          <c:marker>
            <c:symbol val="circle"/>
            <c:size val="7"/>
          </c:marker>
          <c:cat>
            <c:strRef>
              <c:f>'1.11'!$N$20:$Q$20</c:f>
              <c:strCache>
                <c:ptCount val="4"/>
                <c:pt idx="0">
                  <c:v>Pobre &lt;4 US$</c:v>
                </c:pt>
                <c:pt idx="1">
                  <c:v>Vulnerable 4-10 US$</c:v>
                </c:pt>
                <c:pt idx="2">
                  <c:v>Clase Media  10-50 US$</c:v>
                </c:pt>
                <c:pt idx="3">
                  <c:v>Clase alta 50+ US$</c:v>
                </c:pt>
              </c:strCache>
            </c:strRef>
          </c:cat>
          <c:val>
            <c:numRef>
              <c:f>'1.11'!$N$25:$Q$25</c:f>
              <c:numCache>
                <c:formatCode>General</c:formatCode>
                <c:ptCount val="4"/>
                <c:pt idx="0">
                  <c:v>0.46422200000000002</c:v>
                </c:pt>
                <c:pt idx="1">
                  <c:v>0.64417599999999997</c:v>
                </c:pt>
                <c:pt idx="2">
                  <c:v>0.83503799999999995</c:v>
                </c:pt>
                <c:pt idx="3">
                  <c:v>0.94011400000000001</c:v>
                </c:pt>
              </c:numCache>
            </c:numRef>
          </c:val>
          <c:smooth val="0"/>
        </c:ser>
        <c:dLbls>
          <c:showLegendKey val="0"/>
          <c:showVal val="0"/>
          <c:showCatName val="0"/>
          <c:showSerName val="0"/>
          <c:showPercent val="0"/>
          <c:showBubbleSize val="0"/>
        </c:dLbls>
        <c:hiLowLines>
          <c:spPr>
            <a:ln w="15875"/>
          </c:spPr>
        </c:hiLowLines>
        <c:marker val="1"/>
        <c:smooth val="0"/>
        <c:axId val="234463232"/>
        <c:axId val="234465152"/>
      </c:lineChart>
      <c:catAx>
        <c:axId val="234463232"/>
        <c:scaling>
          <c:orientation val="minMax"/>
        </c:scaling>
        <c:delete val="0"/>
        <c:axPos val="b"/>
        <c:title>
          <c:tx>
            <c:rich>
              <a:bodyPr/>
              <a:lstStyle/>
              <a:p>
                <a:pPr>
                  <a:defRPr b="0"/>
                </a:pPr>
                <a:r>
                  <a:rPr lang="en-US" b="0"/>
                  <a:t>Valores a PPA 2005</a:t>
                </a:r>
              </a:p>
            </c:rich>
          </c:tx>
          <c:layout/>
          <c:overlay val="0"/>
        </c:title>
        <c:majorTickMark val="out"/>
        <c:minorTickMark val="none"/>
        <c:tickLblPos val="nextTo"/>
        <c:crossAx val="234465152"/>
        <c:crosses val="autoZero"/>
        <c:auto val="1"/>
        <c:lblAlgn val="ctr"/>
        <c:lblOffset val="100"/>
        <c:noMultiLvlLbl val="0"/>
      </c:catAx>
      <c:valAx>
        <c:axId val="234465152"/>
        <c:scaling>
          <c:orientation val="minMax"/>
        </c:scaling>
        <c:delete val="0"/>
        <c:axPos val="l"/>
        <c:majorGridlines>
          <c:spPr>
            <a:ln>
              <a:prstDash val="dash"/>
            </a:ln>
          </c:spPr>
        </c:majorGridlines>
        <c:title>
          <c:tx>
            <c:rich>
              <a:bodyPr rot="-5400000" vert="horz"/>
              <a:lstStyle/>
              <a:p>
                <a:pPr>
                  <a:defRPr b="0"/>
                </a:pPr>
                <a:r>
                  <a:rPr lang="en-US" b="0"/>
                  <a:t>Porcentaje de formalidad entre</a:t>
                </a:r>
                <a:r>
                  <a:rPr lang="en-US" b="0" baseline="0"/>
                  <a:t> ocupados</a:t>
                </a:r>
                <a:endParaRPr lang="en-US" b="0"/>
              </a:p>
            </c:rich>
          </c:tx>
          <c:layout>
            <c:manualLayout>
              <c:xMode val="edge"/>
              <c:yMode val="edge"/>
              <c:x val="2.4444444444444446E-2"/>
              <c:y val="0.15456347704932333"/>
            </c:manualLayout>
          </c:layout>
          <c:overlay val="0"/>
        </c:title>
        <c:numFmt formatCode="0%" sourceLinked="0"/>
        <c:majorTickMark val="out"/>
        <c:minorTickMark val="none"/>
        <c:tickLblPos val="nextTo"/>
        <c:crossAx val="234463232"/>
        <c:crosses val="autoZero"/>
        <c:crossBetween val="between"/>
      </c:valAx>
    </c:plotArea>
    <c:legend>
      <c:legendPos val="b"/>
      <c:layout/>
      <c:overlay val="0"/>
    </c:legend>
    <c:plotVisOnly val="1"/>
    <c:dispBlanksAs val="gap"/>
    <c:showDLblsOverMax val="0"/>
  </c:chart>
  <c:spPr>
    <a:noFill/>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'1.1.1'!$O$40</c:f>
              <c:strCache>
                <c:ptCount val="1"/>
                <c:pt idx="0">
                  <c:v>America Latina-18</c:v>
                </c:pt>
              </c:strCache>
            </c:strRef>
          </c:tx>
          <c:spPr>
            <a:solidFill>
              <a:schemeClr val="tx2"/>
            </a:solidFill>
          </c:spPr>
          <c:invertIfNegative val="0"/>
          <c:dLbls>
            <c:showLegendKey val="0"/>
            <c:showVal val="1"/>
            <c:showCatName val="0"/>
            <c:showSerName val="0"/>
            <c:showPercent val="0"/>
            <c:showBubbleSize val="0"/>
            <c:showLeaderLines val="0"/>
          </c:dLbls>
          <c:cat>
            <c:strRef>
              <c:f>'1.1.1'!$P$39:$S$39</c:f>
              <c:strCache>
                <c:ptCount val="4"/>
                <c:pt idx="0">
                  <c:v>Salario mínimo</c:v>
                </c:pt>
                <c:pt idx="1">
                  <c:v>Indemnizaciones por despidos</c:v>
                </c:pt>
                <c:pt idx="2">
                  <c:v>Seguros de desempleo o ayudas durante el desempleo</c:v>
                </c:pt>
                <c:pt idx="3">
                  <c:v>Reinstalación</c:v>
                </c:pt>
              </c:strCache>
            </c:strRef>
          </c:cat>
          <c:val>
            <c:numRef>
              <c:f>'1.1.1'!$P$40:$S$40</c:f>
              <c:numCache>
                <c:formatCode>0%</c:formatCode>
                <c:ptCount val="4"/>
                <c:pt idx="0">
                  <c:v>0.94444444444444442</c:v>
                </c:pt>
                <c:pt idx="1">
                  <c:v>0.55555555555555558</c:v>
                </c:pt>
                <c:pt idx="2">
                  <c:v>0.55555555555555558</c:v>
                </c:pt>
                <c:pt idx="3">
                  <c:v>0.16666666666666666</c:v>
                </c:pt>
              </c:numCache>
            </c:numRef>
          </c:val>
        </c:ser>
        <c:dLbls>
          <c:showLegendKey val="0"/>
          <c:showVal val="0"/>
          <c:showCatName val="0"/>
          <c:showSerName val="0"/>
          <c:showPercent val="0"/>
          <c:showBubbleSize val="0"/>
        </c:dLbls>
        <c:gapWidth val="150"/>
        <c:axId val="234773120"/>
        <c:axId val="234783104"/>
      </c:barChart>
      <c:catAx>
        <c:axId val="234773120"/>
        <c:scaling>
          <c:orientation val="minMax"/>
        </c:scaling>
        <c:delete val="0"/>
        <c:axPos val="b"/>
        <c:majorTickMark val="out"/>
        <c:minorTickMark val="none"/>
        <c:tickLblPos val="nextTo"/>
        <c:crossAx val="234783104"/>
        <c:crosses val="autoZero"/>
        <c:auto val="1"/>
        <c:lblAlgn val="ctr"/>
        <c:lblOffset val="100"/>
        <c:noMultiLvlLbl val="0"/>
      </c:catAx>
      <c:valAx>
        <c:axId val="234783104"/>
        <c:scaling>
          <c:orientation val="minMax"/>
        </c:scaling>
        <c:delete val="0"/>
        <c:axPos val="l"/>
        <c:majorGridlines>
          <c:spPr>
            <a:ln>
              <a:prstDash val="sysDot"/>
            </a:ln>
          </c:spPr>
        </c:majorGridlines>
        <c:title>
          <c:tx>
            <c:rich>
              <a:bodyPr rot="-5400000" vert="horz"/>
              <a:lstStyle/>
              <a:p>
                <a:pPr>
                  <a:defRPr b="0"/>
                </a:pPr>
                <a:r>
                  <a:rPr lang="en-US" b="0"/>
                  <a:t>En porcentaje del total</a:t>
                </a:r>
              </a:p>
            </c:rich>
          </c:tx>
          <c:layout>
            <c:manualLayout>
              <c:xMode val="edge"/>
              <c:yMode val="edge"/>
              <c:x val="1.5511833506863207E-2"/>
              <c:y val="0.26322794529431542"/>
            </c:manualLayout>
          </c:layout>
          <c:overlay val="0"/>
        </c:title>
        <c:numFmt formatCode="0%" sourceLinked="1"/>
        <c:majorTickMark val="out"/>
        <c:minorTickMark val="none"/>
        <c:tickLblPos val="nextTo"/>
        <c:crossAx val="234773120"/>
        <c:crosses val="autoZero"/>
        <c:crossBetween val="between"/>
      </c:valAx>
    </c:plotArea>
    <c:plotVisOnly val="1"/>
    <c:dispBlanksAs val="gap"/>
    <c:showDLblsOverMax val="0"/>
  </c:chart>
  <c:spPr>
    <a:ln>
      <a:noFill/>
    </a:ln>
  </c:spPr>
  <c:txPr>
    <a:bodyPr/>
    <a:lstStyle/>
    <a:p>
      <a:pPr>
        <a:defRPr sz="105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1.12'!$B$3</c:f>
              <c:strCache>
                <c:ptCount val="1"/>
                <c:pt idx="0">
                  <c:v>%Menor o igual  a 1 año</c:v>
                </c:pt>
              </c:strCache>
            </c:strRef>
          </c:tx>
          <c:invertIfNegative val="0"/>
          <c:dPt>
            <c:idx val="0"/>
            <c:invertIfNegative val="0"/>
            <c:bubble3D val="0"/>
            <c:spPr>
              <a:solidFill>
                <a:schemeClr val="accent2"/>
              </a:solidFill>
            </c:spPr>
          </c:dPt>
          <c:cat>
            <c:strRef>
              <c:f>' 1.12'!$A$4:$A$19</c:f>
              <c:strCache>
                <c:ptCount val="16"/>
                <c:pt idx="0">
                  <c:v>EE.UU.</c:v>
                </c:pt>
                <c:pt idx="1">
                  <c:v>ARG</c:v>
                </c:pt>
                <c:pt idx="2">
                  <c:v>BOL</c:v>
                </c:pt>
                <c:pt idx="3">
                  <c:v>ECU</c:v>
                </c:pt>
                <c:pt idx="4">
                  <c:v>BRA</c:v>
                </c:pt>
                <c:pt idx="5">
                  <c:v>PRY</c:v>
                </c:pt>
                <c:pt idx="6">
                  <c:v>DOM</c:v>
                </c:pt>
                <c:pt idx="7">
                  <c:v>CHL</c:v>
                </c:pt>
                <c:pt idx="8">
                  <c:v>ALC</c:v>
                </c:pt>
                <c:pt idx="9">
                  <c:v>URY</c:v>
                </c:pt>
                <c:pt idx="10">
                  <c:v>GTM</c:v>
                </c:pt>
                <c:pt idx="11">
                  <c:v>HND</c:v>
                </c:pt>
                <c:pt idx="12">
                  <c:v>CRI</c:v>
                </c:pt>
                <c:pt idx="13">
                  <c:v>PAN</c:v>
                </c:pt>
                <c:pt idx="14">
                  <c:v>PER</c:v>
                </c:pt>
                <c:pt idx="15">
                  <c:v>COL</c:v>
                </c:pt>
              </c:strCache>
            </c:strRef>
          </c:cat>
          <c:val>
            <c:numRef>
              <c:f>' 1.12'!$B$4:$B$19</c:f>
              <c:numCache>
                <c:formatCode>0.0%</c:formatCode>
                <c:ptCount val="16"/>
                <c:pt idx="0">
                  <c:v>0.1566524</c:v>
                </c:pt>
                <c:pt idx="1">
                  <c:v>0.1640284702387336</c:v>
                </c:pt>
                <c:pt idx="2">
                  <c:v>0.16995345349935401</c:v>
                </c:pt>
                <c:pt idx="3">
                  <c:v>0.176040935020088</c:v>
                </c:pt>
                <c:pt idx="4">
                  <c:v>0.19706804236518038</c:v>
                </c:pt>
                <c:pt idx="5">
                  <c:v>0.19936821806873564</c:v>
                </c:pt>
                <c:pt idx="6">
                  <c:v>0.23111448705317861</c:v>
                </c:pt>
                <c:pt idx="7">
                  <c:v>0.24140087423041615</c:v>
                </c:pt>
                <c:pt idx="8">
                  <c:v>0.24445579177735161</c:v>
                </c:pt>
                <c:pt idx="9">
                  <c:v>0.2547035458153033</c:v>
                </c:pt>
                <c:pt idx="10">
                  <c:v>0.25831262087443219</c:v>
                </c:pt>
                <c:pt idx="11">
                  <c:v>0.25842161459112922</c:v>
                </c:pt>
                <c:pt idx="12">
                  <c:v>0.29707216858756758</c:v>
                </c:pt>
                <c:pt idx="13">
                  <c:v>0.30336907841846183</c:v>
                </c:pt>
                <c:pt idx="14">
                  <c:v>0.33293799761698878</c:v>
                </c:pt>
                <c:pt idx="15">
                  <c:v>0.33858957850335342</c:v>
                </c:pt>
              </c:numCache>
            </c:numRef>
          </c:val>
        </c:ser>
        <c:dLbls>
          <c:showLegendKey val="0"/>
          <c:showVal val="0"/>
          <c:showCatName val="0"/>
          <c:showSerName val="0"/>
          <c:showPercent val="0"/>
          <c:showBubbleSize val="0"/>
        </c:dLbls>
        <c:gapWidth val="150"/>
        <c:axId val="234803968"/>
        <c:axId val="234805504"/>
      </c:barChart>
      <c:catAx>
        <c:axId val="234803968"/>
        <c:scaling>
          <c:orientation val="minMax"/>
        </c:scaling>
        <c:delete val="0"/>
        <c:axPos val="b"/>
        <c:majorTickMark val="out"/>
        <c:minorTickMark val="none"/>
        <c:tickLblPos val="nextTo"/>
        <c:crossAx val="234805504"/>
        <c:crosses val="autoZero"/>
        <c:auto val="1"/>
        <c:lblAlgn val="ctr"/>
        <c:lblOffset val="100"/>
        <c:noMultiLvlLbl val="0"/>
      </c:catAx>
      <c:valAx>
        <c:axId val="234805504"/>
        <c:scaling>
          <c:orientation val="minMax"/>
        </c:scaling>
        <c:delete val="0"/>
        <c:axPos val="l"/>
        <c:majorGridlines>
          <c:spPr>
            <a:ln>
              <a:prstDash val="sysDash"/>
            </a:ln>
          </c:spPr>
        </c:majorGridlines>
        <c:title>
          <c:tx>
            <c:rich>
              <a:bodyPr rot="-5400000" vert="horz"/>
              <a:lstStyle/>
              <a:p>
                <a:pPr>
                  <a:defRPr/>
                </a:pPr>
                <a:r>
                  <a:rPr lang="en-US"/>
                  <a:t>Porcentaje de ocupados con menos de 1 año  de antiguedad</a:t>
                </a:r>
              </a:p>
            </c:rich>
          </c:tx>
          <c:layout>
            <c:manualLayout>
              <c:xMode val="edge"/>
              <c:yMode val="edge"/>
              <c:x val="1.1778563015312132E-2"/>
              <c:y val="6.8805912418842388E-2"/>
            </c:manualLayout>
          </c:layout>
          <c:overlay val="0"/>
        </c:title>
        <c:numFmt formatCode="0%" sourceLinked="0"/>
        <c:majorTickMark val="out"/>
        <c:minorTickMark val="none"/>
        <c:tickLblPos val="nextTo"/>
        <c:crossAx val="234803968"/>
        <c:crosses val="autoZero"/>
        <c:crossBetween val="between"/>
      </c:valAx>
    </c:plotArea>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 1.12'!$P$3</c:f>
              <c:strCache>
                <c:ptCount val="1"/>
                <c:pt idx="0">
                  <c:v>%Menor o igual  a 1 año</c:v>
                </c:pt>
              </c:strCache>
            </c:strRef>
          </c:tx>
          <c:invertIfNegative val="0"/>
          <c:cat>
            <c:strRef>
              <c:f>' 1.12'!$O$4:$O$6</c:f>
              <c:strCache>
                <c:ptCount val="3"/>
                <c:pt idx="0">
                  <c:v>EE.UU.</c:v>
                </c:pt>
                <c:pt idx="1">
                  <c:v>ALC</c:v>
                </c:pt>
                <c:pt idx="2">
                  <c:v>OCDE</c:v>
                </c:pt>
              </c:strCache>
            </c:strRef>
          </c:cat>
          <c:val>
            <c:numRef>
              <c:f>' 1.12'!$P$4:$P$6</c:f>
              <c:numCache>
                <c:formatCode>0.0%</c:formatCode>
                <c:ptCount val="3"/>
                <c:pt idx="0">
                  <c:v>0.1566524</c:v>
                </c:pt>
                <c:pt idx="1">
                  <c:v>0.24445579177735161</c:v>
                </c:pt>
                <c:pt idx="2">
                  <c:v>0.12</c:v>
                </c:pt>
              </c:numCache>
            </c:numRef>
          </c:val>
        </c:ser>
        <c:dLbls>
          <c:showLegendKey val="0"/>
          <c:showVal val="0"/>
          <c:showCatName val="0"/>
          <c:showSerName val="0"/>
          <c:showPercent val="0"/>
          <c:showBubbleSize val="0"/>
        </c:dLbls>
        <c:gapWidth val="150"/>
        <c:axId val="232888192"/>
        <c:axId val="232889728"/>
      </c:barChart>
      <c:catAx>
        <c:axId val="232888192"/>
        <c:scaling>
          <c:orientation val="minMax"/>
        </c:scaling>
        <c:delete val="0"/>
        <c:axPos val="b"/>
        <c:majorTickMark val="out"/>
        <c:minorTickMark val="none"/>
        <c:tickLblPos val="nextTo"/>
        <c:crossAx val="232889728"/>
        <c:crosses val="autoZero"/>
        <c:auto val="1"/>
        <c:lblAlgn val="ctr"/>
        <c:lblOffset val="100"/>
        <c:noMultiLvlLbl val="0"/>
      </c:catAx>
      <c:valAx>
        <c:axId val="232889728"/>
        <c:scaling>
          <c:orientation val="minMax"/>
        </c:scaling>
        <c:delete val="0"/>
        <c:axPos val="l"/>
        <c:majorGridlines/>
        <c:title>
          <c:tx>
            <c:rich>
              <a:bodyPr rot="-5400000" vert="horz"/>
              <a:lstStyle/>
              <a:p>
                <a:pPr>
                  <a:defRPr/>
                </a:pPr>
                <a:r>
                  <a:rPr lang="en-US"/>
                  <a:t>Porcentaje</a:t>
                </a:r>
                <a:r>
                  <a:rPr lang="en-US" baseline="0"/>
                  <a:t> de ocupados con menos de 1 año de antiguedad</a:t>
                </a:r>
                <a:endParaRPr lang="en-US"/>
              </a:p>
            </c:rich>
          </c:tx>
          <c:layout/>
          <c:overlay val="0"/>
        </c:title>
        <c:numFmt formatCode="0%" sourceLinked="0"/>
        <c:majorTickMark val="out"/>
        <c:minorTickMark val="none"/>
        <c:tickLblPos val="nextTo"/>
        <c:crossAx val="232888192"/>
        <c:crosses val="autoZero"/>
        <c:crossBetween val="between"/>
      </c:valAx>
    </c:plotArea>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000"/>
          </a:pPr>
          <a:endParaRPr lang="en-US"/>
        </a:p>
      </c:txPr>
    </c:title>
    <c:autoTitleDeleted val="0"/>
    <c:plotArea>
      <c:layout/>
      <c:barChart>
        <c:barDir val="bar"/>
        <c:grouping val="clustered"/>
        <c:varyColors val="0"/>
        <c:ser>
          <c:idx val="0"/>
          <c:order val="0"/>
          <c:tx>
            <c:strRef>
              <c:f>'1.2'!$T$7</c:f>
              <c:strCache>
                <c:ptCount val="1"/>
                <c:pt idx="0">
                  <c:v>1993-2013</c:v>
                </c:pt>
              </c:strCache>
            </c:strRef>
          </c:tx>
          <c:invertIfNegative val="0"/>
          <c:dPt>
            <c:idx val="6"/>
            <c:invertIfNegative val="0"/>
            <c:bubble3D val="0"/>
            <c:spPr>
              <a:solidFill>
                <a:srgbClr val="FF0000"/>
              </a:solidFill>
            </c:spPr>
          </c:dPt>
          <c:cat>
            <c:strRef>
              <c:f>'1.2'!$Q$8:$Q$24</c:f>
              <c:strCache>
                <c:ptCount val="17"/>
                <c:pt idx="0">
                  <c:v>COL</c:v>
                </c:pt>
                <c:pt idx="1">
                  <c:v>MEX</c:v>
                </c:pt>
                <c:pt idx="2">
                  <c:v>CHL</c:v>
                </c:pt>
                <c:pt idx="3">
                  <c:v>VEN</c:v>
                </c:pt>
                <c:pt idx="4">
                  <c:v>URY</c:v>
                </c:pt>
                <c:pt idx="5">
                  <c:v>ECU</c:v>
                </c:pt>
                <c:pt idx="6">
                  <c:v>ALC</c:v>
                </c:pt>
                <c:pt idx="7">
                  <c:v>BRA</c:v>
                </c:pt>
                <c:pt idx="8">
                  <c:v>ARG</c:v>
                </c:pt>
                <c:pt idx="9">
                  <c:v>PAN</c:v>
                </c:pt>
                <c:pt idx="10">
                  <c:v>DOM</c:v>
                </c:pt>
                <c:pt idx="11">
                  <c:v>CRI</c:v>
                </c:pt>
                <c:pt idx="12">
                  <c:v>HND</c:v>
                </c:pt>
                <c:pt idx="13">
                  <c:v>PRY</c:v>
                </c:pt>
                <c:pt idx="14">
                  <c:v>SLV</c:v>
                </c:pt>
                <c:pt idx="15">
                  <c:v>PER</c:v>
                </c:pt>
                <c:pt idx="16">
                  <c:v>BOL</c:v>
                </c:pt>
              </c:strCache>
            </c:strRef>
          </c:cat>
          <c:val>
            <c:numRef>
              <c:f>'1.2'!$T$8:$T$24</c:f>
              <c:numCache>
                <c:formatCode>0.00</c:formatCode>
                <c:ptCount val="17"/>
                <c:pt idx="0">
                  <c:v>4.1148430019084498E-2</c:v>
                </c:pt>
                <c:pt idx="1">
                  <c:v>4.7810946855240122E-2</c:v>
                </c:pt>
                <c:pt idx="2">
                  <c:v>7.1743906593437878E-2</c:v>
                </c:pt>
                <c:pt idx="3">
                  <c:v>7.6258133125190419E-2</c:v>
                </c:pt>
                <c:pt idx="4">
                  <c:v>7.761236720083392E-2</c:v>
                </c:pt>
                <c:pt idx="5">
                  <c:v>7.8121271317305174E-2</c:v>
                </c:pt>
                <c:pt idx="6">
                  <c:v>7.9693369429650773E-2</c:v>
                </c:pt>
                <c:pt idx="7">
                  <c:v>8.4651034830587613E-2</c:v>
                </c:pt>
                <c:pt idx="8">
                  <c:v>9.3547003789219929E-2</c:v>
                </c:pt>
                <c:pt idx="9">
                  <c:v>9.4053486842371414E-2</c:v>
                </c:pt>
                <c:pt idx="10">
                  <c:v>9.4117054832836111E-2</c:v>
                </c:pt>
                <c:pt idx="11">
                  <c:v>0.1110454192984251</c:v>
                </c:pt>
                <c:pt idx="12">
                  <c:v>0.11170401888518444</c:v>
                </c:pt>
                <c:pt idx="13">
                  <c:v>0.1228184211924922</c:v>
                </c:pt>
                <c:pt idx="14">
                  <c:v>0.13169875208031601</c:v>
                </c:pt>
                <c:pt idx="15">
                  <c:v>0.16443729759103609</c:v>
                </c:pt>
                <c:pt idx="16">
                  <c:v>0.1652459447759192</c:v>
                </c:pt>
              </c:numCache>
            </c:numRef>
          </c:val>
        </c:ser>
        <c:dLbls>
          <c:showLegendKey val="0"/>
          <c:showVal val="0"/>
          <c:showCatName val="0"/>
          <c:showSerName val="0"/>
          <c:showPercent val="0"/>
          <c:showBubbleSize val="0"/>
        </c:dLbls>
        <c:gapWidth val="150"/>
        <c:axId val="231031168"/>
        <c:axId val="231032704"/>
      </c:barChart>
      <c:catAx>
        <c:axId val="231031168"/>
        <c:scaling>
          <c:orientation val="minMax"/>
        </c:scaling>
        <c:delete val="0"/>
        <c:axPos val="l"/>
        <c:majorTickMark val="out"/>
        <c:minorTickMark val="none"/>
        <c:tickLblPos val="nextTo"/>
        <c:crossAx val="231032704"/>
        <c:crosses val="autoZero"/>
        <c:auto val="1"/>
        <c:lblAlgn val="ctr"/>
        <c:lblOffset val="100"/>
        <c:noMultiLvlLbl val="0"/>
      </c:catAx>
      <c:valAx>
        <c:axId val="231032704"/>
        <c:scaling>
          <c:orientation val="minMax"/>
        </c:scaling>
        <c:delete val="0"/>
        <c:axPos val="b"/>
        <c:majorGridlines>
          <c:spPr>
            <a:ln>
              <a:prstDash val="sysDash"/>
            </a:ln>
          </c:spPr>
        </c:majorGridlines>
        <c:numFmt formatCode="0.00" sourceLinked="1"/>
        <c:majorTickMark val="out"/>
        <c:minorTickMark val="none"/>
        <c:tickLblPos val="nextTo"/>
        <c:crossAx val="23103116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26014088363483"/>
          <c:y val="1.7727030053221925E-2"/>
          <c:w val="0.8687398591163652"/>
          <c:h val="0.75036663488912225"/>
        </c:manualLayout>
      </c:layout>
      <c:barChart>
        <c:barDir val="col"/>
        <c:grouping val="clustered"/>
        <c:varyColors val="0"/>
        <c:ser>
          <c:idx val="0"/>
          <c:order val="0"/>
          <c:tx>
            <c:strRef>
              <c:f>' 1.13'!$A$30</c:f>
              <c:strCache>
                <c:ptCount val="1"/>
                <c:pt idx="0">
                  <c:v>OECD-24</c:v>
                </c:pt>
              </c:strCache>
            </c:strRef>
          </c:tx>
          <c:spPr>
            <a:solidFill>
              <a:schemeClr val="bg1">
                <a:lumMod val="65000"/>
              </a:schemeClr>
            </a:solidFill>
            <a:ln>
              <a:noFill/>
            </a:ln>
          </c:spPr>
          <c:invertIfNegative val="0"/>
          <c:dLbls>
            <c:dLbl>
              <c:idx val="0"/>
              <c:layout/>
              <c:tx>
                <c:rich>
                  <a:bodyPr/>
                  <a:lstStyle/>
                  <a:p>
                    <a:r>
                      <a:rPr lang="en-US"/>
                      <a:t>1,1</a:t>
                    </a:r>
                  </a:p>
                </c:rich>
              </c:tx>
              <c:showLegendKey val="0"/>
              <c:showVal val="1"/>
              <c:showCatName val="0"/>
              <c:showSerName val="0"/>
              <c:showPercent val="0"/>
              <c:showBubbleSize val="0"/>
            </c:dLbl>
            <c:dLbl>
              <c:idx val="1"/>
              <c:layout/>
              <c:tx>
                <c:rich>
                  <a:bodyPr/>
                  <a:lstStyle/>
                  <a:p>
                    <a:r>
                      <a:rPr lang="en-US"/>
                      <a:t>2,2</a:t>
                    </a:r>
                  </a:p>
                </c:rich>
              </c:tx>
              <c:showLegendKey val="0"/>
              <c:showVal val="1"/>
              <c:showCatName val="0"/>
              <c:showSerName val="0"/>
              <c:showPercent val="0"/>
              <c:showBubbleSize val="0"/>
            </c:dLbl>
            <c:dLbl>
              <c:idx val="2"/>
              <c:layout/>
              <c:tx>
                <c:rich>
                  <a:bodyPr/>
                  <a:lstStyle/>
                  <a:p>
                    <a:r>
                      <a:rPr lang="en-US"/>
                      <a:t>3,9</a:t>
                    </a:r>
                  </a:p>
                </c:rich>
              </c:tx>
              <c:showLegendKey val="0"/>
              <c:showVal val="1"/>
              <c:showCatName val="0"/>
              <c:showSerName val="0"/>
              <c:showPercent val="0"/>
              <c:showBubbleSize val="0"/>
            </c:dLbl>
            <c:dLbl>
              <c:idx val="3"/>
              <c:layout/>
              <c:tx>
                <c:rich>
                  <a:bodyPr/>
                  <a:lstStyle/>
                  <a:p>
                    <a:r>
                      <a:rPr lang="en-US"/>
                      <a:t>6,1</a:t>
                    </a:r>
                  </a:p>
                </c:rich>
              </c:tx>
              <c:showLegendKey val="0"/>
              <c:showVal val="1"/>
              <c:showCatName val="0"/>
              <c:showSerName val="0"/>
              <c:showPercent val="0"/>
              <c:showBubbleSize val="0"/>
            </c:dLbl>
            <c:dLbl>
              <c:idx val="4"/>
              <c:layout/>
              <c:tx>
                <c:rich>
                  <a:bodyPr/>
                  <a:lstStyle/>
                  <a:p>
                    <a:r>
                      <a:rPr lang="en-US"/>
                      <a:t>8,3</a:t>
                    </a:r>
                  </a:p>
                </c:rich>
              </c:tx>
              <c:showLegendKey val="0"/>
              <c:showVal val="1"/>
              <c:showCatName val="0"/>
              <c:showSerName val="0"/>
              <c:showPercent val="0"/>
              <c:showBubbleSize val="0"/>
            </c:dLbl>
            <c:dLbl>
              <c:idx val="5"/>
              <c:layout/>
              <c:tx>
                <c:rich>
                  <a:bodyPr/>
                  <a:lstStyle/>
                  <a:p>
                    <a:r>
                      <a:rPr lang="en-US"/>
                      <a:t>10,7</a:t>
                    </a:r>
                  </a:p>
                </c:rich>
              </c:tx>
              <c:showLegendKey val="0"/>
              <c:showVal val="1"/>
              <c:showCatName val="0"/>
              <c:showSerName val="0"/>
              <c:showPercent val="0"/>
              <c:showBubbleSize val="0"/>
            </c:dLbl>
            <c:dLbl>
              <c:idx val="6"/>
              <c:layout/>
              <c:tx>
                <c:rich>
                  <a:bodyPr/>
                  <a:lstStyle/>
                  <a:p>
                    <a:r>
                      <a:rPr lang="en-US"/>
                      <a:t>13,4</a:t>
                    </a:r>
                  </a:p>
                </c:rich>
              </c:tx>
              <c:showLegendKey val="0"/>
              <c:showVal val="1"/>
              <c:showCatName val="0"/>
              <c:showSerName val="0"/>
              <c:showPercent val="0"/>
              <c:showBubbleSize val="0"/>
            </c:dLbl>
            <c:dLbl>
              <c:idx val="7"/>
              <c:layout/>
              <c:tx>
                <c:rich>
                  <a:bodyPr/>
                  <a:lstStyle/>
                  <a:p>
                    <a:r>
                      <a:rPr lang="en-US"/>
                      <a:t>16,4</a:t>
                    </a:r>
                  </a:p>
                </c:rich>
              </c:tx>
              <c:showLegendKey val="0"/>
              <c:showVal val="1"/>
              <c:showCatName val="0"/>
              <c:showSerName val="0"/>
              <c:showPercent val="0"/>
              <c:showBubbleSize val="0"/>
            </c:dLbl>
            <c:dLbl>
              <c:idx val="8"/>
              <c:layout/>
              <c:tx>
                <c:rich>
                  <a:bodyPr/>
                  <a:lstStyle/>
                  <a:p>
                    <a:r>
                      <a:rPr lang="en-US"/>
                      <a:t>19,2</a:t>
                    </a:r>
                  </a:p>
                </c:rich>
              </c:tx>
              <c:showLegendKey val="0"/>
              <c:showVal val="1"/>
              <c:showCatName val="0"/>
              <c:showSerName val="0"/>
              <c:showPercent val="0"/>
              <c:showBubbleSize val="0"/>
            </c:dLbl>
            <c:dLbl>
              <c:idx val="9"/>
              <c:layout/>
              <c:tx>
                <c:rich>
                  <a:bodyPr/>
                  <a:lstStyle/>
                  <a:p>
                    <a:r>
                      <a:rPr lang="en-US"/>
                      <a:t>20,8</a:t>
                    </a:r>
                  </a:p>
                </c:rich>
              </c:tx>
              <c:showLegendKey val="0"/>
              <c:showVal val="1"/>
              <c:showCatName val="0"/>
              <c:showSerName val="0"/>
              <c:showPercent val="0"/>
              <c:showBubbleSize val="0"/>
            </c:dLbl>
            <c:showLegendKey val="0"/>
            <c:showVal val="1"/>
            <c:showCatName val="0"/>
            <c:showSerName val="0"/>
            <c:showPercent val="0"/>
            <c:showBubbleSize val="0"/>
            <c:showLeaderLines val="0"/>
          </c:dLbls>
          <c:cat>
            <c:strRef>
              <c:f>' 1.13'!$B$29:$K$29</c:f>
              <c:strCache>
                <c:ptCount val="10"/>
                <c:pt idx="0">
                  <c:v>15-19</c:v>
                </c:pt>
                <c:pt idx="1">
                  <c:v>20-24</c:v>
                </c:pt>
                <c:pt idx="2">
                  <c:v>25-29</c:v>
                </c:pt>
                <c:pt idx="3">
                  <c:v>30-34</c:v>
                </c:pt>
                <c:pt idx="4">
                  <c:v>35-39</c:v>
                </c:pt>
                <c:pt idx="5">
                  <c:v>40-44</c:v>
                </c:pt>
                <c:pt idx="6">
                  <c:v>45-49</c:v>
                </c:pt>
                <c:pt idx="7">
                  <c:v>50-54</c:v>
                </c:pt>
                <c:pt idx="8">
                  <c:v>55-59</c:v>
                </c:pt>
                <c:pt idx="9">
                  <c:v>60-64</c:v>
                </c:pt>
              </c:strCache>
            </c:strRef>
          </c:cat>
          <c:val>
            <c:numRef>
              <c:f>' 1.13'!$B$30:$K$30</c:f>
              <c:numCache>
                <c:formatCode>_(* #,##0.0_);_(* \(#,##0.0\);_(* "-"??_);_(@_)</c:formatCode>
                <c:ptCount val="10"/>
                <c:pt idx="0">
                  <c:v>1.0942574269583334</c:v>
                </c:pt>
                <c:pt idx="1">
                  <c:v>2.198118158083334</c:v>
                </c:pt>
                <c:pt idx="2">
                  <c:v>3.9084261052499998</c:v>
                </c:pt>
                <c:pt idx="3">
                  <c:v>6.0513946440416655</c:v>
                </c:pt>
                <c:pt idx="4">
                  <c:v>8.3086260672083316</c:v>
                </c:pt>
                <c:pt idx="5">
                  <c:v>10.692802238874998</c:v>
                </c:pt>
                <c:pt idx="6">
                  <c:v>13.362450588458332</c:v>
                </c:pt>
                <c:pt idx="7">
                  <c:v>16.38042504625</c:v>
                </c:pt>
                <c:pt idx="8">
                  <c:v>19.151139754583333</c:v>
                </c:pt>
                <c:pt idx="9">
                  <c:v>20.828040565416668</c:v>
                </c:pt>
              </c:numCache>
            </c:numRef>
          </c:val>
        </c:ser>
        <c:ser>
          <c:idx val="2"/>
          <c:order val="1"/>
          <c:tx>
            <c:strRef>
              <c:f>' 1.13'!$A$32</c:f>
              <c:strCache>
                <c:ptCount val="1"/>
                <c:pt idx="0">
                  <c:v>ALC-13 (ocupados formales)</c:v>
                </c:pt>
              </c:strCache>
            </c:strRef>
          </c:tx>
          <c:spPr>
            <a:noFill/>
            <a:ln>
              <a:solidFill>
                <a:sysClr val="windowText" lastClr="000000"/>
              </a:solidFill>
            </a:ln>
          </c:spPr>
          <c:invertIfNegative val="0"/>
          <c:val>
            <c:numRef>
              <c:f>' 1.13'!$B$32:$K$32</c:f>
              <c:numCache>
                <c:formatCode>_(* #,##0.0_);_(* \(#,##0.0\);_(* "-"??_);_(@_)</c:formatCode>
                <c:ptCount val="10"/>
                <c:pt idx="0">
                  <c:v>0.92455802142857135</c:v>
                </c:pt>
                <c:pt idx="1">
                  <c:v>1.7935732857142859</c:v>
                </c:pt>
                <c:pt idx="2">
                  <c:v>3.0305452857142856</c:v>
                </c:pt>
                <c:pt idx="3">
                  <c:v>4.6590878571428567</c:v>
                </c:pt>
                <c:pt idx="4">
                  <c:v>6.5472782857142846</c:v>
                </c:pt>
                <c:pt idx="5">
                  <c:v>8.7926502142857128</c:v>
                </c:pt>
                <c:pt idx="6">
                  <c:v>11.103661928571428</c:v>
                </c:pt>
                <c:pt idx="7">
                  <c:v>13.853117142857142</c:v>
                </c:pt>
                <c:pt idx="8">
                  <c:v>16.113392642857143</c:v>
                </c:pt>
                <c:pt idx="9">
                  <c:v>18.259357857142856</c:v>
                </c:pt>
              </c:numCache>
            </c:numRef>
          </c:val>
        </c:ser>
        <c:ser>
          <c:idx val="1"/>
          <c:order val="2"/>
          <c:tx>
            <c:strRef>
              <c:f>' 1.13'!$A$31</c:f>
              <c:strCache>
                <c:ptCount val="1"/>
                <c:pt idx="0">
                  <c:v>ALC-13 (ocupados)</c:v>
                </c:pt>
              </c:strCache>
            </c:strRef>
          </c:tx>
          <c:spPr>
            <a:solidFill>
              <a:schemeClr val="tx1"/>
            </a:solidFill>
          </c:spPr>
          <c:invertIfNegative val="0"/>
          <c:cat>
            <c:strRef>
              <c:f>' 1.13'!$B$29:$K$29</c:f>
              <c:strCache>
                <c:ptCount val="10"/>
                <c:pt idx="0">
                  <c:v>15-19</c:v>
                </c:pt>
                <c:pt idx="1">
                  <c:v>20-24</c:v>
                </c:pt>
                <c:pt idx="2">
                  <c:v>25-29</c:v>
                </c:pt>
                <c:pt idx="3">
                  <c:v>30-34</c:v>
                </c:pt>
                <c:pt idx="4">
                  <c:v>35-39</c:v>
                </c:pt>
                <c:pt idx="5">
                  <c:v>40-44</c:v>
                </c:pt>
                <c:pt idx="6">
                  <c:v>45-49</c:v>
                </c:pt>
                <c:pt idx="7">
                  <c:v>50-54</c:v>
                </c:pt>
                <c:pt idx="8">
                  <c:v>55-59</c:v>
                </c:pt>
                <c:pt idx="9">
                  <c:v>60-64</c:v>
                </c:pt>
              </c:strCache>
            </c:strRef>
          </c:cat>
          <c:val>
            <c:numRef>
              <c:f>' 1.13'!$B$31:$K$31</c:f>
              <c:numCache>
                <c:formatCode>_(* #,##0.0_);_(* \(#,##0.0\);_(* "-"??_);_(@_)</c:formatCode>
                <c:ptCount val="10"/>
                <c:pt idx="0">
                  <c:v>1.2170311545454546</c:v>
                </c:pt>
                <c:pt idx="1">
                  <c:v>1.7954862727272727</c:v>
                </c:pt>
                <c:pt idx="2">
                  <c:v>2.862572727272727</c:v>
                </c:pt>
                <c:pt idx="3">
                  <c:v>4.4240919999999999</c:v>
                </c:pt>
                <c:pt idx="4">
                  <c:v>6.1231135454545447</c:v>
                </c:pt>
                <c:pt idx="5">
                  <c:v>8.1117882727272725</c:v>
                </c:pt>
                <c:pt idx="6">
                  <c:v>9.9048981818181829</c:v>
                </c:pt>
                <c:pt idx="7">
                  <c:v>12.408051727272726</c:v>
                </c:pt>
                <c:pt idx="8">
                  <c:v>13.757133</c:v>
                </c:pt>
                <c:pt idx="9">
                  <c:v>15.633256363636365</c:v>
                </c:pt>
              </c:numCache>
            </c:numRef>
          </c:val>
        </c:ser>
        <c:dLbls>
          <c:showLegendKey val="0"/>
          <c:showVal val="0"/>
          <c:showCatName val="0"/>
          <c:showSerName val="0"/>
          <c:showPercent val="0"/>
          <c:showBubbleSize val="0"/>
        </c:dLbls>
        <c:gapWidth val="150"/>
        <c:axId val="234534400"/>
        <c:axId val="234536320"/>
      </c:barChart>
      <c:catAx>
        <c:axId val="234534400"/>
        <c:scaling>
          <c:orientation val="minMax"/>
        </c:scaling>
        <c:delete val="0"/>
        <c:axPos val="b"/>
        <c:title>
          <c:tx>
            <c:rich>
              <a:bodyPr/>
              <a:lstStyle/>
              <a:p>
                <a:pPr>
                  <a:defRPr/>
                </a:pPr>
                <a:r>
                  <a:rPr lang="en-US"/>
                  <a:t>Rango de edad</a:t>
                </a:r>
              </a:p>
            </c:rich>
          </c:tx>
          <c:layout/>
          <c:overlay val="0"/>
        </c:title>
        <c:majorTickMark val="out"/>
        <c:minorTickMark val="none"/>
        <c:tickLblPos val="nextTo"/>
        <c:crossAx val="234536320"/>
        <c:crosses val="autoZero"/>
        <c:auto val="1"/>
        <c:lblAlgn val="ctr"/>
        <c:lblOffset val="100"/>
        <c:noMultiLvlLbl val="0"/>
      </c:catAx>
      <c:valAx>
        <c:axId val="234536320"/>
        <c:scaling>
          <c:orientation val="minMax"/>
        </c:scaling>
        <c:delete val="0"/>
        <c:axPos val="l"/>
        <c:title>
          <c:tx>
            <c:rich>
              <a:bodyPr rot="-5400000" vert="horz"/>
              <a:lstStyle/>
              <a:p>
                <a:pPr>
                  <a:defRPr/>
                </a:pPr>
                <a:r>
                  <a:rPr lang="en-US"/>
                  <a:t>Años de antiguedad promedio</a:t>
                </a:r>
              </a:p>
            </c:rich>
          </c:tx>
          <c:layout>
            <c:manualLayout>
              <c:xMode val="edge"/>
              <c:yMode val="edge"/>
              <c:x val="1.3280215260786829E-2"/>
              <c:y val="0.21618602920677304"/>
            </c:manualLayout>
          </c:layout>
          <c:overlay val="0"/>
        </c:title>
        <c:numFmt formatCode="0" sourceLinked="0"/>
        <c:majorTickMark val="out"/>
        <c:minorTickMark val="none"/>
        <c:tickLblPos val="nextTo"/>
        <c:crossAx val="234534400"/>
        <c:crosses val="autoZero"/>
        <c:crossBetween val="between"/>
      </c:valAx>
    </c:plotArea>
    <c:legend>
      <c:legendPos val="b"/>
      <c:layout/>
      <c:overlay val="0"/>
    </c:legend>
    <c:plotVisOnly val="1"/>
    <c:dispBlanksAs val="gap"/>
    <c:showDLblsOverMax val="0"/>
  </c:chart>
  <c:spPr>
    <a:ln>
      <a:noFill/>
    </a:ln>
  </c:spPr>
  <c:txPr>
    <a:bodyPr/>
    <a:lstStyle/>
    <a:p>
      <a:pPr>
        <a:defRPr sz="1000">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75000"/>
              </a:schemeClr>
            </a:solidFill>
          </c:spPr>
          <c:invertIfNegative val="0"/>
          <c:dPt>
            <c:idx val="0"/>
            <c:invertIfNegative val="0"/>
            <c:bubble3D val="0"/>
            <c:spPr>
              <a:solidFill>
                <a:schemeClr val="bg1">
                  <a:lumMod val="50000"/>
                </a:schemeClr>
              </a:solidFill>
            </c:spPr>
          </c:dPt>
          <c:dPt>
            <c:idx val="1"/>
            <c:invertIfNegative val="0"/>
            <c:bubble3D val="0"/>
            <c:spPr>
              <a:solidFill>
                <a:schemeClr val="bg1">
                  <a:lumMod val="50000"/>
                </a:schemeClr>
              </a:solidFill>
            </c:spPr>
          </c:dPt>
          <c:dPt>
            <c:idx val="2"/>
            <c:invertIfNegative val="0"/>
            <c:bubble3D val="0"/>
            <c:spPr>
              <a:solidFill>
                <a:schemeClr val="bg1">
                  <a:lumMod val="50000"/>
                </a:schemeClr>
              </a:solidFill>
            </c:spPr>
          </c:dPt>
          <c:dPt>
            <c:idx val="3"/>
            <c:invertIfNegative val="0"/>
            <c:bubble3D val="0"/>
            <c:spPr>
              <a:solidFill>
                <a:schemeClr val="bg1">
                  <a:lumMod val="50000"/>
                </a:schemeClr>
              </a:solidFill>
            </c:spPr>
          </c:dPt>
          <c:dPt>
            <c:idx val="4"/>
            <c:invertIfNegative val="0"/>
            <c:bubble3D val="0"/>
            <c:spPr>
              <a:solidFill>
                <a:schemeClr val="bg1">
                  <a:lumMod val="50000"/>
                </a:schemeClr>
              </a:solidFill>
            </c:spPr>
          </c:dPt>
          <c:dPt>
            <c:idx val="5"/>
            <c:invertIfNegative val="0"/>
            <c:bubble3D val="0"/>
            <c:spPr>
              <a:solidFill>
                <a:schemeClr val="bg1">
                  <a:lumMod val="50000"/>
                </a:schemeClr>
              </a:solidFill>
            </c:spPr>
          </c:dPt>
          <c:dPt>
            <c:idx val="6"/>
            <c:invertIfNegative val="0"/>
            <c:bubble3D val="0"/>
            <c:spPr>
              <a:solidFill>
                <a:schemeClr val="bg1">
                  <a:lumMod val="50000"/>
                </a:schemeClr>
              </a:solidFill>
            </c:spPr>
          </c:dPt>
          <c:dPt>
            <c:idx val="7"/>
            <c:invertIfNegative val="0"/>
            <c:bubble3D val="0"/>
            <c:spPr>
              <a:solidFill>
                <a:schemeClr val="bg1">
                  <a:lumMod val="50000"/>
                </a:schemeClr>
              </a:solidFill>
            </c:spPr>
          </c:dPt>
          <c:dPt>
            <c:idx val="20"/>
            <c:invertIfNegative val="0"/>
            <c:bubble3D val="0"/>
            <c:spPr>
              <a:solidFill>
                <a:schemeClr val="accent6">
                  <a:lumMod val="75000"/>
                </a:schemeClr>
              </a:solidFill>
            </c:spPr>
          </c:dPt>
          <c:dLbls>
            <c:txPr>
              <a:bodyPr/>
              <a:lstStyle/>
              <a:p>
                <a:pPr>
                  <a:defRPr sz="900">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dLbls>
          <c:cat>
            <c:strRef>
              <c:f>'1.2.1'!$N$116:$N$136</c:f>
              <c:strCache>
                <c:ptCount val="21"/>
                <c:pt idx="0">
                  <c:v>Informal</c:v>
                </c:pt>
                <c:pt idx="1">
                  <c:v>Edad 15 a 24 años</c:v>
                </c:pt>
                <c:pt idx="2">
                  <c:v>Construción</c:v>
                </c:pt>
                <c:pt idx="3">
                  <c:v>Nivel educativo bajo</c:v>
                </c:pt>
                <c:pt idx="4">
                  <c:v>Calificación media</c:v>
                </c:pt>
                <c:pt idx="5">
                  <c:v>Calificación baja</c:v>
                </c:pt>
                <c:pt idx="6">
                  <c:v>Mujer</c:v>
                </c:pt>
                <c:pt idx="7">
                  <c:v>Nivel educativo medio</c:v>
                </c:pt>
                <c:pt idx="8">
                  <c:v>Total de horas trabajadas2</c:v>
                </c:pt>
                <c:pt idx="9">
                  <c:v>Total de horas trabajadas</c:v>
                </c:pt>
                <c:pt idx="10">
                  <c:v>Empresa grande</c:v>
                </c:pt>
                <c:pt idx="11">
                  <c:v>Edad del individuo en años</c:v>
                </c:pt>
                <c:pt idx="12">
                  <c:v>Edad 45 a 64 años</c:v>
                </c:pt>
                <c:pt idx="13">
                  <c:v>Empresa pequeña</c:v>
                </c:pt>
                <c:pt idx="14">
                  <c:v>Año=2006 vs 2012</c:v>
                </c:pt>
                <c:pt idx="15">
                  <c:v>Manufactura</c:v>
                </c:pt>
                <c:pt idx="16">
                  <c:v>Actividades primarias</c:v>
                </c:pt>
                <c:pt idx="17">
                  <c:v>Cuenta propia</c:v>
                </c:pt>
                <c:pt idx="18">
                  <c:v>Patrón</c:v>
                </c:pt>
                <c:pt idx="20">
                  <c:v>Antiguedad</c:v>
                </c:pt>
              </c:strCache>
            </c:strRef>
          </c:cat>
          <c:val>
            <c:numRef>
              <c:f>'1.2.1'!$O$116:$O$136</c:f>
              <c:numCache>
                <c:formatCode>_(* #,##0.00_);_(* \(#,##0.00\);_(* "-"??_);_(@_)</c:formatCode>
                <c:ptCount val="21"/>
                <c:pt idx="0">
                  <c:v>-2.5238936282022424</c:v>
                </c:pt>
                <c:pt idx="1">
                  <c:v>-1.5090412951838585</c:v>
                </c:pt>
                <c:pt idx="2">
                  <c:v>-1.1163375663202224</c:v>
                </c:pt>
                <c:pt idx="3">
                  <c:v>-0.93101670550816973</c:v>
                </c:pt>
                <c:pt idx="4">
                  <c:v>-0.88689269102910995</c:v>
                </c:pt>
                <c:pt idx="5">
                  <c:v>-0.77217025338355327</c:v>
                </c:pt>
                <c:pt idx="6">
                  <c:v>-0.74569584469611705</c:v>
                </c:pt>
                <c:pt idx="7">
                  <c:v>-0.60008659691521871</c:v>
                </c:pt>
                <c:pt idx="8">
                  <c:v>-1.5487529082314211E-5</c:v>
                </c:pt>
                <c:pt idx="9">
                  <c:v>1.4296180691214744E-2</c:v>
                </c:pt>
                <c:pt idx="10">
                  <c:v>9.0012989537282984E-2</c:v>
                </c:pt>
                <c:pt idx="11">
                  <c:v>0.17428985719228773</c:v>
                </c:pt>
                <c:pt idx="12">
                  <c:v>0.24003463876608766</c:v>
                </c:pt>
                <c:pt idx="13">
                  <c:v>0.35122715525331927</c:v>
                </c:pt>
                <c:pt idx="14">
                  <c:v>0.40461721277298146</c:v>
                </c:pt>
                <c:pt idx="15">
                  <c:v>0.52507577230081637</c:v>
                </c:pt>
                <c:pt idx="16">
                  <c:v>2.5415432339938668</c:v>
                </c:pt>
                <c:pt idx="17">
                  <c:v>3.2431150642109223</c:v>
                </c:pt>
                <c:pt idx="18">
                  <c:v>3.3534251004085736</c:v>
                </c:pt>
                <c:pt idx="20">
                  <c:v>4.4124014479060181</c:v>
                </c:pt>
              </c:numCache>
            </c:numRef>
          </c:val>
        </c:ser>
        <c:dLbls>
          <c:showLegendKey val="0"/>
          <c:showVal val="0"/>
          <c:showCatName val="0"/>
          <c:showSerName val="0"/>
          <c:showPercent val="0"/>
          <c:showBubbleSize val="0"/>
        </c:dLbls>
        <c:gapWidth val="150"/>
        <c:axId val="234648320"/>
        <c:axId val="234649856"/>
      </c:barChart>
      <c:catAx>
        <c:axId val="234648320"/>
        <c:scaling>
          <c:orientation val="minMax"/>
        </c:scaling>
        <c:delete val="0"/>
        <c:axPos val="b"/>
        <c:majorTickMark val="out"/>
        <c:minorTickMark val="none"/>
        <c:tickLblPos val="low"/>
        <c:txPr>
          <a:bodyPr/>
          <a:lstStyle/>
          <a:p>
            <a:pPr>
              <a:defRPr sz="800">
                <a:latin typeface="Times New Roman" panose="02020603050405020304" pitchFamily="18" charset="0"/>
                <a:cs typeface="Times New Roman" panose="02020603050405020304" pitchFamily="18" charset="0"/>
              </a:defRPr>
            </a:pPr>
            <a:endParaRPr lang="en-US"/>
          </a:p>
        </c:txPr>
        <c:crossAx val="234649856"/>
        <c:crosses val="autoZero"/>
        <c:auto val="1"/>
        <c:lblAlgn val="ctr"/>
        <c:lblOffset val="100"/>
        <c:noMultiLvlLbl val="0"/>
      </c:catAx>
      <c:valAx>
        <c:axId val="234649856"/>
        <c:scaling>
          <c:orientation val="minMax"/>
        </c:scaling>
        <c:delete val="0"/>
        <c:axPos val="l"/>
        <c:title>
          <c:tx>
            <c:rich>
              <a:bodyPr rot="-5400000" vert="horz"/>
              <a:lstStyle/>
              <a:p>
                <a:pPr>
                  <a:defRPr>
                    <a:latin typeface="Times New Roman" panose="02020603050405020304" pitchFamily="18" charset="0"/>
                    <a:cs typeface="Times New Roman" panose="02020603050405020304" pitchFamily="18" charset="0"/>
                  </a:defRPr>
                </a:pPr>
                <a:r>
                  <a:rPr lang="en-US">
                    <a:latin typeface="Times New Roman" panose="02020603050405020304" pitchFamily="18" charset="0"/>
                    <a:cs typeface="Times New Roman" panose="02020603050405020304" pitchFamily="18" charset="0"/>
                  </a:rPr>
                  <a:t>Incremento/reducción en años promedio de antiguedad</a:t>
                </a:r>
              </a:p>
            </c:rich>
          </c:tx>
          <c:overlay val="0"/>
        </c:title>
        <c:numFmt formatCode="_(* #,##0_);_(* \(#,##0\);_(* &quot;-&quot;_);_(@_)" sourceLinked="0"/>
        <c:majorTickMark val="out"/>
        <c:minorTickMark val="none"/>
        <c:tickLblPos val="nextTo"/>
        <c:crossAx val="234648320"/>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tx2">
                <a:lumMod val="75000"/>
              </a:schemeClr>
            </a:solidFill>
          </c:spPr>
          <c:invertIfNegative val="0"/>
          <c:dPt>
            <c:idx val="0"/>
            <c:invertIfNegative val="0"/>
            <c:bubble3D val="0"/>
            <c:spPr>
              <a:solidFill>
                <a:schemeClr val="bg1">
                  <a:lumMod val="50000"/>
                </a:schemeClr>
              </a:solidFill>
            </c:spPr>
          </c:dPt>
          <c:dPt>
            <c:idx val="1"/>
            <c:invertIfNegative val="0"/>
            <c:bubble3D val="0"/>
            <c:spPr>
              <a:solidFill>
                <a:schemeClr val="bg1">
                  <a:lumMod val="50000"/>
                </a:schemeClr>
              </a:solidFill>
            </c:spPr>
          </c:dPt>
          <c:dPt>
            <c:idx val="2"/>
            <c:invertIfNegative val="0"/>
            <c:bubble3D val="0"/>
            <c:spPr>
              <a:solidFill>
                <a:schemeClr val="bg1">
                  <a:lumMod val="50000"/>
                </a:schemeClr>
              </a:solidFill>
            </c:spPr>
          </c:dPt>
          <c:dPt>
            <c:idx val="3"/>
            <c:invertIfNegative val="0"/>
            <c:bubble3D val="0"/>
            <c:spPr>
              <a:solidFill>
                <a:schemeClr val="bg1">
                  <a:lumMod val="50000"/>
                </a:schemeClr>
              </a:solidFill>
            </c:spPr>
          </c:dPt>
          <c:dPt>
            <c:idx val="4"/>
            <c:invertIfNegative val="0"/>
            <c:bubble3D val="0"/>
            <c:spPr>
              <a:solidFill>
                <a:schemeClr val="bg1">
                  <a:lumMod val="50000"/>
                </a:schemeClr>
              </a:solidFill>
            </c:spPr>
          </c:dPt>
          <c:dPt>
            <c:idx val="5"/>
            <c:invertIfNegative val="0"/>
            <c:bubble3D val="0"/>
            <c:spPr>
              <a:solidFill>
                <a:schemeClr val="bg1">
                  <a:lumMod val="50000"/>
                </a:schemeClr>
              </a:solidFill>
            </c:spPr>
          </c:dPt>
          <c:dPt>
            <c:idx val="6"/>
            <c:invertIfNegative val="0"/>
            <c:bubble3D val="0"/>
            <c:spPr>
              <a:solidFill>
                <a:schemeClr val="bg1">
                  <a:lumMod val="50000"/>
                </a:schemeClr>
              </a:solidFill>
            </c:spPr>
          </c:dPt>
          <c:dPt>
            <c:idx val="7"/>
            <c:invertIfNegative val="0"/>
            <c:bubble3D val="0"/>
            <c:spPr>
              <a:solidFill>
                <a:schemeClr val="bg1">
                  <a:lumMod val="50000"/>
                </a:schemeClr>
              </a:solidFill>
            </c:spPr>
          </c:dPt>
          <c:dPt>
            <c:idx val="20"/>
            <c:invertIfNegative val="0"/>
            <c:bubble3D val="0"/>
            <c:spPr>
              <a:solidFill>
                <a:schemeClr val="accent6">
                  <a:lumMod val="75000"/>
                </a:schemeClr>
              </a:solidFill>
            </c:spPr>
          </c:dPt>
          <c:dLbls>
            <c:dLbl>
              <c:idx val="0"/>
              <c:layout/>
              <c:tx>
                <c:rich>
                  <a:bodyPr/>
                  <a:lstStyle/>
                  <a:p>
                    <a:r>
                      <a:rPr lang="en-US"/>
                      <a:t> (2,52)</a:t>
                    </a:r>
                  </a:p>
                </c:rich>
              </c:tx>
              <c:showLegendKey val="0"/>
              <c:showVal val="1"/>
              <c:showCatName val="0"/>
              <c:showSerName val="0"/>
              <c:showPercent val="0"/>
              <c:showBubbleSize val="0"/>
            </c:dLbl>
            <c:dLbl>
              <c:idx val="1"/>
              <c:layout/>
              <c:tx>
                <c:rich>
                  <a:bodyPr/>
                  <a:lstStyle/>
                  <a:p>
                    <a:r>
                      <a:rPr lang="en-US"/>
                      <a:t> (1,51)</a:t>
                    </a:r>
                  </a:p>
                </c:rich>
              </c:tx>
              <c:showLegendKey val="0"/>
              <c:showVal val="1"/>
              <c:showCatName val="0"/>
              <c:showSerName val="0"/>
              <c:showPercent val="0"/>
              <c:showBubbleSize val="0"/>
            </c:dLbl>
            <c:dLbl>
              <c:idx val="2"/>
              <c:layout/>
              <c:tx>
                <c:rich>
                  <a:bodyPr/>
                  <a:lstStyle/>
                  <a:p>
                    <a:r>
                      <a:rPr lang="en-US"/>
                      <a:t> (1,12)</a:t>
                    </a:r>
                  </a:p>
                </c:rich>
              </c:tx>
              <c:showLegendKey val="0"/>
              <c:showVal val="1"/>
              <c:showCatName val="0"/>
              <c:showSerName val="0"/>
              <c:showPercent val="0"/>
              <c:showBubbleSize val="0"/>
            </c:dLbl>
            <c:dLbl>
              <c:idx val="3"/>
              <c:layout/>
              <c:tx>
                <c:rich>
                  <a:bodyPr/>
                  <a:lstStyle/>
                  <a:p>
                    <a:r>
                      <a:rPr lang="en-US"/>
                      <a:t> (0,93)</a:t>
                    </a:r>
                  </a:p>
                </c:rich>
              </c:tx>
              <c:showLegendKey val="0"/>
              <c:showVal val="1"/>
              <c:showCatName val="0"/>
              <c:showSerName val="0"/>
              <c:showPercent val="0"/>
              <c:showBubbleSize val="0"/>
            </c:dLbl>
            <c:dLbl>
              <c:idx val="4"/>
              <c:layout/>
              <c:tx>
                <c:rich>
                  <a:bodyPr/>
                  <a:lstStyle/>
                  <a:p>
                    <a:r>
                      <a:rPr lang="en-US"/>
                      <a:t> (0,89)</a:t>
                    </a:r>
                  </a:p>
                </c:rich>
              </c:tx>
              <c:showLegendKey val="0"/>
              <c:showVal val="1"/>
              <c:showCatName val="0"/>
              <c:showSerName val="0"/>
              <c:showPercent val="0"/>
              <c:showBubbleSize val="0"/>
            </c:dLbl>
            <c:dLbl>
              <c:idx val="5"/>
              <c:layout/>
              <c:tx>
                <c:rich>
                  <a:bodyPr/>
                  <a:lstStyle/>
                  <a:p>
                    <a:r>
                      <a:rPr lang="en-US"/>
                      <a:t> (0,77)</a:t>
                    </a:r>
                  </a:p>
                </c:rich>
              </c:tx>
              <c:showLegendKey val="0"/>
              <c:showVal val="1"/>
              <c:showCatName val="0"/>
              <c:showSerName val="0"/>
              <c:showPercent val="0"/>
              <c:showBubbleSize val="0"/>
            </c:dLbl>
            <c:dLbl>
              <c:idx val="6"/>
              <c:layout/>
              <c:tx>
                <c:rich>
                  <a:bodyPr/>
                  <a:lstStyle/>
                  <a:p>
                    <a:r>
                      <a:rPr lang="en-US"/>
                      <a:t> (0,75)</a:t>
                    </a:r>
                  </a:p>
                </c:rich>
              </c:tx>
              <c:showLegendKey val="0"/>
              <c:showVal val="1"/>
              <c:showCatName val="0"/>
              <c:showSerName val="0"/>
              <c:showPercent val="0"/>
              <c:showBubbleSize val="0"/>
            </c:dLbl>
            <c:dLbl>
              <c:idx val="7"/>
              <c:layout/>
              <c:tx>
                <c:rich>
                  <a:bodyPr/>
                  <a:lstStyle/>
                  <a:p>
                    <a:r>
                      <a:rPr lang="en-US"/>
                      <a:t> (0,60)</a:t>
                    </a:r>
                  </a:p>
                </c:rich>
              </c:tx>
              <c:showLegendKey val="0"/>
              <c:showVal val="1"/>
              <c:showCatName val="0"/>
              <c:showSerName val="0"/>
              <c:showPercent val="0"/>
              <c:showBubbleSize val="0"/>
            </c:dLbl>
            <c:dLbl>
              <c:idx val="8"/>
              <c:layout/>
              <c:tx>
                <c:rich>
                  <a:bodyPr/>
                  <a:lstStyle/>
                  <a:p>
                    <a:r>
                      <a:rPr lang="en-US"/>
                      <a:t> (0,00)</a:t>
                    </a:r>
                  </a:p>
                </c:rich>
              </c:tx>
              <c:showLegendKey val="0"/>
              <c:showVal val="1"/>
              <c:showCatName val="0"/>
              <c:showSerName val="0"/>
              <c:showPercent val="0"/>
              <c:showBubbleSize val="0"/>
            </c:dLbl>
            <c:dLbl>
              <c:idx val="9"/>
              <c:layout/>
              <c:tx>
                <c:rich>
                  <a:bodyPr/>
                  <a:lstStyle/>
                  <a:p>
                    <a:r>
                      <a:rPr lang="en-US"/>
                      <a:t> 0,01 </a:t>
                    </a:r>
                  </a:p>
                </c:rich>
              </c:tx>
              <c:showLegendKey val="0"/>
              <c:showVal val="1"/>
              <c:showCatName val="0"/>
              <c:showSerName val="0"/>
              <c:showPercent val="0"/>
              <c:showBubbleSize val="0"/>
            </c:dLbl>
            <c:dLbl>
              <c:idx val="10"/>
              <c:layout/>
              <c:tx>
                <c:rich>
                  <a:bodyPr/>
                  <a:lstStyle/>
                  <a:p>
                    <a:r>
                      <a:rPr lang="en-US"/>
                      <a:t> 0,09 </a:t>
                    </a:r>
                  </a:p>
                </c:rich>
              </c:tx>
              <c:showLegendKey val="0"/>
              <c:showVal val="1"/>
              <c:showCatName val="0"/>
              <c:showSerName val="0"/>
              <c:showPercent val="0"/>
              <c:showBubbleSize val="0"/>
            </c:dLbl>
            <c:dLbl>
              <c:idx val="11"/>
              <c:layout/>
              <c:tx>
                <c:rich>
                  <a:bodyPr/>
                  <a:lstStyle/>
                  <a:p>
                    <a:r>
                      <a:rPr lang="en-US"/>
                      <a:t> 0,17 </a:t>
                    </a:r>
                  </a:p>
                </c:rich>
              </c:tx>
              <c:showLegendKey val="0"/>
              <c:showVal val="1"/>
              <c:showCatName val="0"/>
              <c:showSerName val="0"/>
              <c:showPercent val="0"/>
              <c:showBubbleSize val="0"/>
            </c:dLbl>
            <c:dLbl>
              <c:idx val="12"/>
              <c:layout/>
              <c:tx>
                <c:rich>
                  <a:bodyPr/>
                  <a:lstStyle/>
                  <a:p>
                    <a:r>
                      <a:rPr lang="en-US"/>
                      <a:t> 0,24 </a:t>
                    </a:r>
                  </a:p>
                </c:rich>
              </c:tx>
              <c:showLegendKey val="0"/>
              <c:showVal val="1"/>
              <c:showCatName val="0"/>
              <c:showSerName val="0"/>
              <c:showPercent val="0"/>
              <c:showBubbleSize val="0"/>
            </c:dLbl>
            <c:dLbl>
              <c:idx val="13"/>
              <c:layout/>
              <c:tx>
                <c:rich>
                  <a:bodyPr/>
                  <a:lstStyle/>
                  <a:p>
                    <a:r>
                      <a:rPr lang="en-US"/>
                      <a:t> 0,35 </a:t>
                    </a:r>
                  </a:p>
                </c:rich>
              </c:tx>
              <c:showLegendKey val="0"/>
              <c:showVal val="1"/>
              <c:showCatName val="0"/>
              <c:showSerName val="0"/>
              <c:showPercent val="0"/>
              <c:showBubbleSize val="0"/>
            </c:dLbl>
            <c:dLbl>
              <c:idx val="14"/>
              <c:layout/>
              <c:tx>
                <c:rich>
                  <a:bodyPr/>
                  <a:lstStyle/>
                  <a:p>
                    <a:r>
                      <a:rPr lang="en-US"/>
                      <a:t> 0,40 </a:t>
                    </a:r>
                  </a:p>
                </c:rich>
              </c:tx>
              <c:showLegendKey val="0"/>
              <c:showVal val="1"/>
              <c:showCatName val="0"/>
              <c:showSerName val="0"/>
              <c:showPercent val="0"/>
              <c:showBubbleSize val="0"/>
            </c:dLbl>
            <c:dLbl>
              <c:idx val="15"/>
              <c:layout/>
              <c:tx>
                <c:rich>
                  <a:bodyPr/>
                  <a:lstStyle/>
                  <a:p>
                    <a:r>
                      <a:rPr lang="en-US"/>
                      <a:t> 0,53 </a:t>
                    </a:r>
                  </a:p>
                </c:rich>
              </c:tx>
              <c:showLegendKey val="0"/>
              <c:showVal val="1"/>
              <c:showCatName val="0"/>
              <c:showSerName val="0"/>
              <c:showPercent val="0"/>
              <c:showBubbleSize val="0"/>
            </c:dLbl>
            <c:dLbl>
              <c:idx val="16"/>
              <c:layout/>
              <c:tx>
                <c:rich>
                  <a:bodyPr/>
                  <a:lstStyle/>
                  <a:p>
                    <a:r>
                      <a:rPr lang="en-US"/>
                      <a:t> 2,54 </a:t>
                    </a:r>
                  </a:p>
                </c:rich>
              </c:tx>
              <c:showLegendKey val="0"/>
              <c:showVal val="1"/>
              <c:showCatName val="0"/>
              <c:showSerName val="0"/>
              <c:showPercent val="0"/>
              <c:showBubbleSize val="0"/>
            </c:dLbl>
            <c:dLbl>
              <c:idx val="17"/>
              <c:layout/>
              <c:tx>
                <c:rich>
                  <a:bodyPr/>
                  <a:lstStyle/>
                  <a:p>
                    <a:r>
                      <a:rPr lang="en-US"/>
                      <a:t> 3,24 </a:t>
                    </a:r>
                  </a:p>
                </c:rich>
              </c:tx>
              <c:showLegendKey val="0"/>
              <c:showVal val="1"/>
              <c:showCatName val="0"/>
              <c:showSerName val="0"/>
              <c:showPercent val="0"/>
              <c:showBubbleSize val="0"/>
            </c:dLbl>
            <c:dLbl>
              <c:idx val="18"/>
              <c:layout/>
              <c:tx>
                <c:rich>
                  <a:bodyPr/>
                  <a:lstStyle/>
                  <a:p>
                    <a:r>
                      <a:rPr lang="en-US"/>
                      <a:t> 3,35 </a:t>
                    </a:r>
                  </a:p>
                </c:rich>
              </c:tx>
              <c:showLegendKey val="0"/>
              <c:showVal val="1"/>
              <c:showCatName val="0"/>
              <c:showSerName val="0"/>
              <c:showPercent val="0"/>
              <c:showBubbleSize val="0"/>
            </c:dLbl>
            <c:dLbl>
              <c:idx val="20"/>
              <c:layout/>
              <c:tx>
                <c:rich>
                  <a:bodyPr/>
                  <a:lstStyle/>
                  <a:p>
                    <a:r>
                      <a:rPr lang="en-US"/>
                      <a:t> 4,41 </a:t>
                    </a:r>
                  </a:p>
                </c:rich>
              </c:tx>
              <c:showLegendKey val="0"/>
              <c:showVal val="1"/>
              <c:showCatName val="0"/>
              <c:showSerName val="0"/>
              <c:showPercent val="0"/>
              <c:showBubbleSize val="0"/>
            </c:dLbl>
            <c:txPr>
              <a:bodyPr/>
              <a:lstStyle/>
              <a:p>
                <a:pPr>
                  <a:defRPr sz="900">
                    <a:latin typeface="Times New Roman" panose="02020603050405020304" pitchFamily="18" charset="0"/>
                    <a:cs typeface="Times New Roman" panose="02020603050405020304" pitchFamily="18" charset="0"/>
                  </a:defRPr>
                </a:pPr>
                <a:endParaRPr lang="en-US"/>
              </a:p>
            </c:txPr>
            <c:showLegendKey val="0"/>
            <c:showVal val="1"/>
            <c:showCatName val="0"/>
            <c:showSerName val="0"/>
            <c:showPercent val="0"/>
            <c:showBubbleSize val="0"/>
            <c:showLeaderLines val="0"/>
          </c:dLbls>
          <c:cat>
            <c:strRef>
              <c:f>'1.2.1'!$N$116:$N$136</c:f>
              <c:strCache>
                <c:ptCount val="21"/>
                <c:pt idx="0">
                  <c:v>Informal</c:v>
                </c:pt>
                <c:pt idx="1">
                  <c:v>Edad 15 a 24 años</c:v>
                </c:pt>
                <c:pt idx="2">
                  <c:v>Construción</c:v>
                </c:pt>
                <c:pt idx="3">
                  <c:v>Nivel educativo bajo</c:v>
                </c:pt>
                <c:pt idx="4">
                  <c:v>Calificación media</c:v>
                </c:pt>
                <c:pt idx="5">
                  <c:v>Calificación baja</c:v>
                </c:pt>
                <c:pt idx="6">
                  <c:v>Mujer</c:v>
                </c:pt>
                <c:pt idx="7">
                  <c:v>Nivel educativo medio</c:v>
                </c:pt>
                <c:pt idx="8">
                  <c:v>Total de horas trabajadas2</c:v>
                </c:pt>
                <c:pt idx="9">
                  <c:v>Total de horas trabajadas</c:v>
                </c:pt>
                <c:pt idx="10">
                  <c:v>Empresa grande</c:v>
                </c:pt>
                <c:pt idx="11">
                  <c:v>Edad del individuo en años</c:v>
                </c:pt>
                <c:pt idx="12">
                  <c:v>Edad 45 a 64 años</c:v>
                </c:pt>
                <c:pt idx="13">
                  <c:v>Empresa pequeña</c:v>
                </c:pt>
                <c:pt idx="14">
                  <c:v>Año=2006 vs 2012</c:v>
                </c:pt>
                <c:pt idx="15">
                  <c:v>Manufactura</c:v>
                </c:pt>
                <c:pt idx="16">
                  <c:v>Actividades primarias</c:v>
                </c:pt>
                <c:pt idx="17">
                  <c:v>Cuenta propia</c:v>
                </c:pt>
                <c:pt idx="18">
                  <c:v>Patrón</c:v>
                </c:pt>
                <c:pt idx="20">
                  <c:v>Antiguedad</c:v>
                </c:pt>
              </c:strCache>
            </c:strRef>
          </c:cat>
          <c:val>
            <c:numRef>
              <c:f>'1.2.1'!$O$116:$O$136</c:f>
              <c:numCache>
                <c:formatCode>_(* #,##0.00_);_(* \(#,##0.00\);_(* "-"??_);_(@_)</c:formatCode>
                <c:ptCount val="21"/>
                <c:pt idx="0">
                  <c:v>-2.5238936282022424</c:v>
                </c:pt>
                <c:pt idx="1">
                  <c:v>-1.5090412951838585</c:v>
                </c:pt>
                <c:pt idx="2">
                  <c:v>-1.1163375663202224</c:v>
                </c:pt>
                <c:pt idx="3">
                  <c:v>-0.93101670550816973</c:v>
                </c:pt>
                <c:pt idx="4">
                  <c:v>-0.88689269102910995</c:v>
                </c:pt>
                <c:pt idx="5">
                  <c:v>-0.77217025338355327</c:v>
                </c:pt>
                <c:pt idx="6">
                  <c:v>-0.74569584469611705</c:v>
                </c:pt>
                <c:pt idx="7">
                  <c:v>-0.60008659691521871</c:v>
                </c:pt>
                <c:pt idx="8">
                  <c:v>-1.5487529082314211E-5</c:v>
                </c:pt>
                <c:pt idx="9">
                  <c:v>1.4296180691214744E-2</c:v>
                </c:pt>
                <c:pt idx="10">
                  <c:v>9.0012989537282984E-2</c:v>
                </c:pt>
                <c:pt idx="11">
                  <c:v>0.17428985719228773</c:v>
                </c:pt>
                <c:pt idx="12">
                  <c:v>0.24003463876608766</c:v>
                </c:pt>
                <c:pt idx="13">
                  <c:v>0.35122715525331927</c:v>
                </c:pt>
                <c:pt idx="14">
                  <c:v>0.40461721277298146</c:v>
                </c:pt>
                <c:pt idx="15">
                  <c:v>0.52507577230081637</c:v>
                </c:pt>
                <c:pt idx="16">
                  <c:v>2.5415432339938668</c:v>
                </c:pt>
                <c:pt idx="17">
                  <c:v>3.2431150642109223</c:v>
                </c:pt>
                <c:pt idx="18">
                  <c:v>3.3534251004085736</c:v>
                </c:pt>
                <c:pt idx="20">
                  <c:v>4.4124014479060181</c:v>
                </c:pt>
              </c:numCache>
            </c:numRef>
          </c:val>
        </c:ser>
        <c:dLbls>
          <c:showLegendKey val="0"/>
          <c:showVal val="0"/>
          <c:showCatName val="0"/>
          <c:showSerName val="0"/>
          <c:showPercent val="0"/>
          <c:showBubbleSize val="0"/>
        </c:dLbls>
        <c:gapWidth val="150"/>
        <c:axId val="234715008"/>
        <c:axId val="234716544"/>
      </c:barChart>
      <c:catAx>
        <c:axId val="234715008"/>
        <c:scaling>
          <c:orientation val="minMax"/>
        </c:scaling>
        <c:delete val="0"/>
        <c:axPos val="b"/>
        <c:majorTickMark val="out"/>
        <c:minorTickMark val="none"/>
        <c:tickLblPos val="low"/>
        <c:txPr>
          <a:bodyPr/>
          <a:lstStyle/>
          <a:p>
            <a:pPr>
              <a:defRPr sz="800">
                <a:latin typeface="Times New Roman" panose="02020603050405020304" pitchFamily="18" charset="0"/>
                <a:cs typeface="Times New Roman" panose="02020603050405020304" pitchFamily="18" charset="0"/>
              </a:defRPr>
            </a:pPr>
            <a:endParaRPr lang="en-US"/>
          </a:p>
        </c:txPr>
        <c:crossAx val="234716544"/>
        <c:crosses val="autoZero"/>
        <c:auto val="1"/>
        <c:lblAlgn val="ctr"/>
        <c:lblOffset val="100"/>
        <c:noMultiLvlLbl val="0"/>
      </c:catAx>
      <c:valAx>
        <c:axId val="234716544"/>
        <c:scaling>
          <c:orientation val="minMax"/>
        </c:scaling>
        <c:delete val="0"/>
        <c:axPos val="l"/>
        <c:title>
          <c:tx>
            <c:rich>
              <a:bodyPr rot="-5400000" vert="horz"/>
              <a:lstStyle/>
              <a:p>
                <a:pPr>
                  <a:defRPr>
                    <a:latin typeface="Times New Roman" panose="02020603050405020304" pitchFamily="18" charset="0"/>
                    <a:cs typeface="Times New Roman" panose="02020603050405020304" pitchFamily="18" charset="0"/>
                  </a:defRPr>
                </a:pPr>
                <a:r>
                  <a:rPr lang="en-US">
                    <a:latin typeface="Times New Roman" panose="02020603050405020304" pitchFamily="18" charset="0"/>
                    <a:cs typeface="Times New Roman" panose="02020603050405020304" pitchFamily="18" charset="0"/>
                  </a:rPr>
                  <a:t>Incremento/reducción en años promedio de antiguedad</a:t>
                </a:r>
              </a:p>
            </c:rich>
          </c:tx>
          <c:layout/>
          <c:overlay val="0"/>
        </c:title>
        <c:numFmt formatCode="_(* #,##0_);_(* \(#,##0\);_(* &quot;-&quot;_);_(@_)" sourceLinked="0"/>
        <c:majorTickMark val="out"/>
        <c:minorTickMark val="none"/>
        <c:tickLblPos val="nextTo"/>
        <c:crossAx val="23471500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1"/>
          <c:order val="1"/>
          <c:tx>
            <c:strRef>
              <c:f>'1.2.2'!$D$5</c:f>
              <c:strCache>
                <c:ptCount val="1"/>
                <c:pt idx="0">
                  <c:v>Proporción de ocupados con antigüedad &gt;=5 años</c:v>
                </c:pt>
              </c:strCache>
            </c:strRef>
          </c:tx>
          <c:spPr>
            <a:ln>
              <a:solidFill>
                <a:schemeClr val="tx1"/>
              </a:solidFill>
              <a:prstDash val="dash"/>
            </a:ln>
          </c:spPr>
          <c:marker>
            <c:symbol val="none"/>
          </c:marker>
          <c:cat>
            <c:numRef>
              <c:f>'1.2.2'!$B$6:$B$17</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'1.2.2'!$D$6:$D$17</c:f>
              <c:numCache>
                <c:formatCode>0%</c:formatCode>
                <c:ptCount val="12"/>
                <c:pt idx="0">
                  <c:v>0.40355059999999998</c:v>
                </c:pt>
                <c:pt idx="1">
                  <c:v>0.3944877</c:v>
                </c:pt>
                <c:pt idx="2">
                  <c:v>0.40452149999999998</c:v>
                </c:pt>
                <c:pt idx="3">
                  <c:v>0.41980630000000002</c:v>
                </c:pt>
                <c:pt idx="4">
                  <c:v>0.4223133</c:v>
                </c:pt>
                <c:pt idx="5">
                  <c:v>0.43447799999999998</c:v>
                </c:pt>
                <c:pt idx="6">
                  <c:v>0.44245950000000001</c:v>
                </c:pt>
                <c:pt idx="7">
                  <c:v>0.45127479999999998</c:v>
                </c:pt>
                <c:pt idx="8">
                  <c:v>0.45932289999999998</c:v>
                </c:pt>
                <c:pt idx="9">
                  <c:v>0.47751579999999999</c:v>
                </c:pt>
                <c:pt idx="10">
                  <c:v>0.48355490000000001</c:v>
                </c:pt>
                <c:pt idx="11">
                  <c:v>0.48833179999999998</c:v>
                </c:pt>
              </c:numCache>
            </c:numRef>
          </c:val>
          <c:smooth val="0"/>
        </c:ser>
        <c:dLbls>
          <c:showLegendKey val="0"/>
          <c:showVal val="0"/>
          <c:showCatName val="0"/>
          <c:showSerName val="0"/>
          <c:showPercent val="0"/>
          <c:showBubbleSize val="0"/>
        </c:dLbls>
        <c:marker val="1"/>
        <c:smooth val="0"/>
        <c:axId val="234943616"/>
        <c:axId val="234945152"/>
      </c:lineChart>
      <c:lineChart>
        <c:grouping val="standard"/>
        <c:varyColors val="0"/>
        <c:ser>
          <c:idx val="0"/>
          <c:order val="0"/>
          <c:tx>
            <c:strRef>
              <c:f>'1.2.2'!$C$5</c:f>
              <c:strCache>
                <c:ptCount val="1"/>
                <c:pt idx="0">
                  <c:v>% desocupados/PEA (eje der.)</c:v>
                </c:pt>
              </c:strCache>
            </c:strRef>
          </c:tx>
          <c:spPr>
            <a:ln>
              <a:solidFill>
                <a:schemeClr val="bg1">
                  <a:lumMod val="50000"/>
                </a:schemeClr>
              </a:solidFill>
            </a:ln>
          </c:spPr>
          <c:marker>
            <c:symbol val="none"/>
          </c:marker>
          <c:cat>
            <c:numRef>
              <c:f>'1.2.2'!$B$6:$B$17</c:f>
              <c:numCache>
                <c:formatCode>General</c:formatCode>
                <c:ptCount val="12"/>
                <c:pt idx="0">
                  <c:v>2003</c:v>
                </c:pt>
                <c:pt idx="1">
                  <c:v>2004</c:v>
                </c:pt>
                <c:pt idx="2">
                  <c:v>2005</c:v>
                </c:pt>
                <c:pt idx="3">
                  <c:v>2006</c:v>
                </c:pt>
                <c:pt idx="4">
                  <c:v>2007</c:v>
                </c:pt>
                <c:pt idx="5">
                  <c:v>2008</c:v>
                </c:pt>
                <c:pt idx="6">
                  <c:v>2009</c:v>
                </c:pt>
                <c:pt idx="7">
                  <c:v>2010</c:v>
                </c:pt>
                <c:pt idx="8">
                  <c:v>2011</c:v>
                </c:pt>
                <c:pt idx="9">
                  <c:v>2012</c:v>
                </c:pt>
                <c:pt idx="10">
                  <c:v>2013</c:v>
                </c:pt>
                <c:pt idx="11">
                  <c:v>2014</c:v>
                </c:pt>
              </c:numCache>
            </c:numRef>
          </c:cat>
          <c:val>
            <c:numRef>
              <c:f>'1.2.2'!$C$6:$C$17</c:f>
              <c:numCache>
                <c:formatCode>0%</c:formatCode>
                <c:ptCount val="12"/>
                <c:pt idx="0">
                  <c:v>0.15355579999999999</c:v>
                </c:pt>
                <c:pt idx="1">
                  <c:v>0.1364011</c:v>
                </c:pt>
                <c:pt idx="2">
                  <c:v>0.1159776</c:v>
                </c:pt>
                <c:pt idx="3">
                  <c:v>0.1018178</c:v>
                </c:pt>
                <c:pt idx="4">
                  <c:v>8.5175600000000004E-2</c:v>
                </c:pt>
                <c:pt idx="5">
                  <c:v>7.9316499999999998E-2</c:v>
                </c:pt>
                <c:pt idx="6">
                  <c:v>8.7555599999999997E-2</c:v>
                </c:pt>
                <c:pt idx="7">
                  <c:v>7.8229599999999996E-2</c:v>
                </c:pt>
                <c:pt idx="8">
                  <c:v>7.3021500000000003E-2</c:v>
                </c:pt>
                <c:pt idx="9">
                  <c:v>7.3627499999999999E-2</c:v>
                </c:pt>
                <c:pt idx="10">
                  <c:v>7.2384500000000004E-2</c:v>
                </c:pt>
                <c:pt idx="11">
                  <c:v>7.47173E-2</c:v>
                </c:pt>
              </c:numCache>
            </c:numRef>
          </c:val>
          <c:smooth val="0"/>
        </c:ser>
        <c:dLbls>
          <c:showLegendKey val="0"/>
          <c:showVal val="0"/>
          <c:showCatName val="0"/>
          <c:showSerName val="0"/>
          <c:showPercent val="0"/>
          <c:showBubbleSize val="0"/>
        </c:dLbls>
        <c:marker val="1"/>
        <c:smooth val="0"/>
        <c:axId val="235211392"/>
        <c:axId val="235209472"/>
      </c:lineChart>
      <c:catAx>
        <c:axId val="234943616"/>
        <c:scaling>
          <c:orientation val="minMax"/>
        </c:scaling>
        <c:delete val="0"/>
        <c:axPos val="b"/>
        <c:numFmt formatCode="General" sourceLinked="1"/>
        <c:majorTickMark val="out"/>
        <c:minorTickMark val="none"/>
        <c:tickLblPos val="nextTo"/>
        <c:crossAx val="234945152"/>
        <c:crosses val="autoZero"/>
        <c:auto val="1"/>
        <c:lblAlgn val="ctr"/>
        <c:lblOffset val="100"/>
        <c:noMultiLvlLbl val="0"/>
      </c:catAx>
      <c:valAx>
        <c:axId val="234945152"/>
        <c:scaling>
          <c:orientation val="minMax"/>
          <c:min val="0.35000000000000003"/>
        </c:scaling>
        <c:delete val="0"/>
        <c:axPos val="l"/>
        <c:majorGridlines>
          <c:spPr>
            <a:ln>
              <a:prstDash val="dash"/>
            </a:ln>
          </c:spPr>
        </c:majorGridlines>
        <c:title>
          <c:tx>
            <c:rich>
              <a:bodyPr rot="-5400000" vert="horz"/>
              <a:lstStyle/>
              <a:p>
                <a:pPr>
                  <a:defRPr b="0"/>
                </a:pPr>
                <a:r>
                  <a:rPr lang="en-US" b="0"/>
                  <a:t>Porcentaje de ocupados con antiguedad de 5 años o más</a:t>
                </a:r>
              </a:p>
            </c:rich>
          </c:tx>
          <c:layout>
            <c:manualLayout>
              <c:xMode val="edge"/>
              <c:yMode val="edge"/>
              <c:x val="4.7365304914150381E-3"/>
              <c:y val="6.9423163927736883E-2"/>
            </c:manualLayout>
          </c:layout>
          <c:overlay val="0"/>
        </c:title>
        <c:numFmt formatCode="0%" sourceLinked="1"/>
        <c:majorTickMark val="out"/>
        <c:minorTickMark val="none"/>
        <c:tickLblPos val="nextTo"/>
        <c:crossAx val="234943616"/>
        <c:crosses val="autoZero"/>
        <c:crossBetween val="between"/>
      </c:valAx>
      <c:valAx>
        <c:axId val="235209472"/>
        <c:scaling>
          <c:orientation val="minMax"/>
        </c:scaling>
        <c:delete val="0"/>
        <c:axPos val="r"/>
        <c:title>
          <c:tx>
            <c:rich>
              <a:bodyPr rot="-5400000" vert="horz"/>
              <a:lstStyle/>
              <a:p>
                <a:pPr>
                  <a:defRPr b="0"/>
                </a:pPr>
                <a:r>
                  <a:rPr lang="en-US" b="0"/>
                  <a:t>Tasa de desempleo (en porcentaje</a:t>
                </a:r>
                <a:r>
                  <a:rPr lang="en-US" b="0" baseline="0"/>
                  <a:t> de la PEA</a:t>
                </a:r>
                <a:r>
                  <a:rPr lang="en-US" b="0"/>
                  <a:t>)</a:t>
                </a:r>
              </a:p>
            </c:rich>
          </c:tx>
          <c:layout>
            <c:manualLayout>
              <c:xMode val="edge"/>
              <c:yMode val="edge"/>
              <c:x val="0.95145056246299586"/>
              <c:y val="5.8554855542655028E-2"/>
            </c:manualLayout>
          </c:layout>
          <c:overlay val="0"/>
        </c:title>
        <c:numFmt formatCode="0%" sourceLinked="1"/>
        <c:majorTickMark val="out"/>
        <c:minorTickMark val="none"/>
        <c:tickLblPos val="nextTo"/>
        <c:crossAx val="235211392"/>
        <c:crosses val="max"/>
        <c:crossBetween val="between"/>
      </c:valAx>
      <c:catAx>
        <c:axId val="235211392"/>
        <c:scaling>
          <c:orientation val="minMax"/>
        </c:scaling>
        <c:delete val="1"/>
        <c:axPos val="b"/>
        <c:numFmt formatCode="General" sourceLinked="1"/>
        <c:majorTickMark val="out"/>
        <c:minorTickMark val="none"/>
        <c:tickLblPos val="nextTo"/>
        <c:crossAx val="235209472"/>
        <c:crosses val="autoZero"/>
        <c:auto val="1"/>
        <c:lblAlgn val="ctr"/>
        <c:lblOffset val="100"/>
        <c:noMultiLvlLbl val="0"/>
      </c:catAx>
    </c:plotArea>
    <c:legend>
      <c:legendPos val="b"/>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782274269710067E-2"/>
          <c:y val="3.6213991769547323E-2"/>
          <c:w val="0.910673863877967"/>
          <c:h val="0.81637587894105834"/>
        </c:manualLayout>
      </c:layout>
      <c:barChart>
        <c:barDir val="col"/>
        <c:grouping val="stacked"/>
        <c:varyColors val="0"/>
        <c:ser>
          <c:idx val="4"/>
          <c:order val="0"/>
          <c:tx>
            <c:strRef>
              <c:f>' 1.14'!$C$30</c:f>
              <c:strCache>
                <c:ptCount val="1"/>
                <c:pt idx="0">
                  <c:v>Muy preocupado </c:v>
                </c:pt>
              </c:strCache>
            </c:strRef>
          </c:tx>
          <c:spPr>
            <a:solidFill>
              <a:schemeClr val="tx1">
                <a:lumMod val="65000"/>
                <a:lumOff val="35000"/>
              </a:schemeClr>
            </a:solidFill>
            <a:ln>
              <a:solidFill>
                <a:schemeClr val="tx1">
                  <a:lumMod val="65000"/>
                  <a:lumOff val="35000"/>
                </a:schemeClr>
              </a:solidFill>
            </a:ln>
          </c:spPr>
          <c:invertIfNegative val="0"/>
          <c:cat>
            <c:strRef>
              <c:f>' 1.14'!$A$31:$A$49</c:f>
              <c:strCache>
                <c:ptCount val="19"/>
                <c:pt idx="0">
                  <c:v>URY</c:v>
                </c:pt>
                <c:pt idx="1">
                  <c:v>ARG</c:v>
                </c:pt>
                <c:pt idx="2">
                  <c:v>PRY</c:v>
                </c:pt>
                <c:pt idx="3">
                  <c:v>DOM</c:v>
                </c:pt>
                <c:pt idx="4">
                  <c:v>BOL</c:v>
                </c:pt>
                <c:pt idx="5">
                  <c:v>PER</c:v>
                </c:pt>
                <c:pt idx="6">
                  <c:v>CRI</c:v>
                </c:pt>
                <c:pt idx="7">
                  <c:v>PAN</c:v>
                </c:pt>
                <c:pt idx="8">
                  <c:v>BRA</c:v>
                </c:pt>
                <c:pt idx="9">
                  <c:v>ALC-18</c:v>
                </c:pt>
                <c:pt idx="10">
                  <c:v>GTM</c:v>
                </c:pt>
                <c:pt idx="11">
                  <c:v>CHL</c:v>
                </c:pt>
                <c:pt idx="12">
                  <c:v>VEN</c:v>
                </c:pt>
                <c:pt idx="13">
                  <c:v>COL</c:v>
                </c:pt>
                <c:pt idx="14">
                  <c:v>ECU</c:v>
                </c:pt>
                <c:pt idx="15">
                  <c:v>NIC</c:v>
                </c:pt>
                <c:pt idx="16">
                  <c:v>SLV</c:v>
                </c:pt>
                <c:pt idx="17">
                  <c:v>HND</c:v>
                </c:pt>
                <c:pt idx="18">
                  <c:v>MEX</c:v>
                </c:pt>
              </c:strCache>
            </c:strRef>
          </c:cat>
          <c:val>
            <c:numRef>
              <c:f>' 1.14'!$C$31:$C$49</c:f>
              <c:numCache>
                <c:formatCode>General</c:formatCode>
                <c:ptCount val="19"/>
                <c:pt idx="0">
                  <c:v>16.739999999999998</c:v>
                </c:pt>
                <c:pt idx="1">
                  <c:v>16.38</c:v>
                </c:pt>
                <c:pt idx="2">
                  <c:v>13.83</c:v>
                </c:pt>
                <c:pt idx="3">
                  <c:v>28.74</c:v>
                </c:pt>
                <c:pt idx="4">
                  <c:v>25.19</c:v>
                </c:pt>
                <c:pt idx="5">
                  <c:v>22.97</c:v>
                </c:pt>
                <c:pt idx="6">
                  <c:v>33.67</c:v>
                </c:pt>
                <c:pt idx="7">
                  <c:v>22.18</c:v>
                </c:pt>
                <c:pt idx="8">
                  <c:v>26.73</c:v>
                </c:pt>
                <c:pt idx="9">
                  <c:v>30.78</c:v>
                </c:pt>
                <c:pt idx="10">
                  <c:v>37.72</c:v>
                </c:pt>
                <c:pt idx="11">
                  <c:v>22.56</c:v>
                </c:pt>
                <c:pt idx="12">
                  <c:v>38.590000000000003</c:v>
                </c:pt>
                <c:pt idx="13">
                  <c:v>36.950000000000003</c:v>
                </c:pt>
                <c:pt idx="14">
                  <c:v>40.340000000000003</c:v>
                </c:pt>
                <c:pt idx="15">
                  <c:v>39.119999999999997</c:v>
                </c:pt>
                <c:pt idx="16">
                  <c:v>44.88</c:v>
                </c:pt>
                <c:pt idx="17">
                  <c:v>52.08</c:v>
                </c:pt>
                <c:pt idx="18">
                  <c:v>41.26</c:v>
                </c:pt>
              </c:numCache>
            </c:numRef>
          </c:val>
        </c:ser>
        <c:ser>
          <c:idx val="0"/>
          <c:order val="1"/>
          <c:tx>
            <c:strRef>
              <c:f>' 1.14'!$D$30</c:f>
              <c:strCache>
                <c:ptCount val="1"/>
                <c:pt idx="0">
                  <c:v>Preocupado </c:v>
                </c:pt>
              </c:strCache>
            </c:strRef>
          </c:tx>
          <c:spPr>
            <a:solidFill>
              <a:schemeClr val="bg1">
                <a:lumMod val="65000"/>
              </a:schemeClr>
            </a:solidFill>
            <a:ln>
              <a:solidFill>
                <a:schemeClr val="tx1">
                  <a:lumMod val="65000"/>
                  <a:lumOff val="35000"/>
                </a:schemeClr>
              </a:solidFill>
            </a:ln>
          </c:spPr>
          <c:invertIfNegative val="0"/>
          <c:cat>
            <c:strRef>
              <c:f>' 1.14'!$A$31:$A$49</c:f>
              <c:strCache>
                <c:ptCount val="19"/>
                <c:pt idx="0">
                  <c:v>URY</c:v>
                </c:pt>
                <c:pt idx="1">
                  <c:v>ARG</c:v>
                </c:pt>
                <c:pt idx="2">
                  <c:v>PRY</c:v>
                </c:pt>
                <c:pt idx="3">
                  <c:v>DOM</c:v>
                </c:pt>
                <c:pt idx="4">
                  <c:v>BOL</c:v>
                </c:pt>
                <c:pt idx="5">
                  <c:v>PER</c:v>
                </c:pt>
                <c:pt idx="6">
                  <c:v>CRI</c:v>
                </c:pt>
                <c:pt idx="7">
                  <c:v>PAN</c:v>
                </c:pt>
                <c:pt idx="8">
                  <c:v>BRA</c:v>
                </c:pt>
                <c:pt idx="9">
                  <c:v>ALC-18</c:v>
                </c:pt>
                <c:pt idx="10">
                  <c:v>GTM</c:v>
                </c:pt>
                <c:pt idx="11">
                  <c:v>CHL</c:v>
                </c:pt>
                <c:pt idx="12">
                  <c:v>VEN</c:v>
                </c:pt>
                <c:pt idx="13">
                  <c:v>COL</c:v>
                </c:pt>
                <c:pt idx="14">
                  <c:v>ECU</c:v>
                </c:pt>
                <c:pt idx="15">
                  <c:v>NIC</c:v>
                </c:pt>
                <c:pt idx="16">
                  <c:v>SLV</c:v>
                </c:pt>
                <c:pt idx="17">
                  <c:v>HND</c:v>
                </c:pt>
                <c:pt idx="18">
                  <c:v>MEX</c:v>
                </c:pt>
              </c:strCache>
            </c:strRef>
          </c:cat>
          <c:val>
            <c:numRef>
              <c:f>' 1.14'!$D$31:$D$49</c:f>
              <c:numCache>
                <c:formatCode>General</c:formatCode>
                <c:ptCount val="19"/>
                <c:pt idx="0">
                  <c:v>18.25</c:v>
                </c:pt>
                <c:pt idx="1">
                  <c:v>21.27</c:v>
                </c:pt>
                <c:pt idx="2">
                  <c:v>28.72</c:v>
                </c:pt>
                <c:pt idx="3">
                  <c:v>20.47</c:v>
                </c:pt>
                <c:pt idx="4">
                  <c:v>24.94</c:v>
                </c:pt>
                <c:pt idx="5">
                  <c:v>28.05</c:v>
                </c:pt>
                <c:pt idx="6">
                  <c:v>21.1</c:v>
                </c:pt>
                <c:pt idx="7">
                  <c:v>33.630000000000003</c:v>
                </c:pt>
                <c:pt idx="8">
                  <c:v>29.65</c:v>
                </c:pt>
                <c:pt idx="9">
                  <c:v>26.42</c:v>
                </c:pt>
                <c:pt idx="10">
                  <c:v>22.51</c:v>
                </c:pt>
                <c:pt idx="11">
                  <c:v>39.94</c:v>
                </c:pt>
                <c:pt idx="12">
                  <c:v>24.37</c:v>
                </c:pt>
                <c:pt idx="13">
                  <c:v>26.1</c:v>
                </c:pt>
                <c:pt idx="14">
                  <c:v>28.78</c:v>
                </c:pt>
                <c:pt idx="15">
                  <c:v>30.05</c:v>
                </c:pt>
                <c:pt idx="16">
                  <c:v>25.05</c:v>
                </c:pt>
                <c:pt idx="17">
                  <c:v>18.23</c:v>
                </c:pt>
                <c:pt idx="18">
                  <c:v>29.31</c:v>
                </c:pt>
              </c:numCache>
            </c:numRef>
          </c:val>
        </c:ser>
        <c:dLbls>
          <c:showLegendKey val="0"/>
          <c:showVal val="0"/>
          <c:showCatName val="0"/>
          <c:showSerName val="0"/>
          <c:showPercent val="0"/>
          <c:showBubbleSize val="0"/>
        </c:dLbls>
        <c:gapWidth val="150"/>
        <c:overlap val="100"/>
        <c:axId val="235273600"/>
        <c:axId val="233194624"/>
      </c:barChart>
      <c:catAx>
        <c:axId val="235273600"/>
        <c:scaling>
          <c:orientation val="minMax"/>
        </c:scaling>
        <c:delete val="0"/>
        <c:axPos val="b"/>
        <c:majorTickMark val="out"/>
        <c:minorTickMark val="none"/>
        <c:tickLblPos val="nextTo"/>
        <c:txPr>
          <a:bodyPr/>
          <a:lstStyle/>
          <a:p>
            <a:pPr>
              <a:defRPr sz="900"/>
            </a:pPr>
            <a:endParaRPr lang="en-US"/>
          </a:p>
        </c:txPr>
        <c:crossAx val="233194624"/>
        <c:crosses val="autoZero"/>
        <c:auto val="1"/>
        <c:lblAlgn val="ctr"/>
        <c:lblOffset val="100"/>
        <c:noMultiLvlLbl val="0"/>
      </c:catAx>
      <c:valAx>
        <c:axId val="233194624"/>
        <c:scaling>
          <c:orientation val="minMax"/>
        </c:scaling>
        <c:delete val="0"/>
        <c:axPos val="l"/>
        <c:majorGridlines>
          <c:spPr>
            <a:ln>
              <a:prstDash val="dash"/>
            </a:ln>
          </c:spPr>
        </c:majorGridlines>
        <c:title>
          <c:tx>
            <c:rich>
              <a:bodyPr rot="-5400000" vert="horz"/>
              <a:lstStyle/>
              <a:p>
                <a:pPr>
                  <a:defRPr/>
                </a:pPr>
                <a:r>
                  <a:rPr lang="en-US"/>
                  <a:t>Porcentaje de personas</a:t>
                </a:r>
              </a:p>
            </c:rich>
          </c:tx>
          <c:layout>
            <c:manualLayout>
              <c:xMode val="edge"/>
              <c:yMode val="edge"/>
              <c:x val="5.5821378621027339E-3"/>
              <c:y val="0.24023719257315054"/>
            </c:manualLayout>
          </c:layout>
          <c:overlay val="0"/>
        </c:title>
        <c:numFmt formatCode="General" sourceLinked="1"/>
        <c:majorTickMark val="out"/>
        <c:minorTickMark val="none"/>
        <c:tickLblPos val="nextTo"/>
        <c:crossAx val="235273600"/>
        <c:crosses val="autoZero"/>
        <c:crossBetween val="between"/>
      </c:valAx>
    </c:plotArea>
    <c:legend>
      <c:legendPos val="b"/>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'1.15'!$B$28</c:f>
              <c:strCache>
                <c:ptCount val="1"/>
                <c:pt idx="0">
                  <c:v>% NININI 2013</c:v>
                </c:pt>
              </c:strCache>
            </c:strRef>
          </c:tx>
          <c:spPr>
            <a:solidFill>
              <a:schemeClr val="accent1">
                <a:lumMod val="75000"/>
              </a:schemeClr>
            </a:solidFill>
            <a:ln>
              <a:noFill/>
            </a:ln>
          </c:spPr>
          <c:invertIfNegative val="0"/>
          <c:cat>
            <c:strRef>
              <c:f>'1.15'!$A$29:$A$46</c:f>
              <c:strCache>
                <c:ptCount val="18"/>
                <c:pt idx="0">
                  <c:v>BOL</c:v>
                </c:pt>
                <c:pt idx="1">
                  <c:v>NIC</c:v>
                </c:pt>
                <c:pt idx="2">
                  <c:v>PRY</c:v>
                </c:pt>
                <c:pt idx="3">
                  <c:v>PER</c:v>
                </c:pt>
                <c:pt idx="4">
                  <c:v>ECU</c:v>
                </c:pt>
                <c:pt idx="5">
                  <c:v>PAN</c:v>
                </c:pt>
                <c:pt idx="6">
                  <c:v>MEX</c:v>
                </c:pt>
                <c:pt idx="7">
                  <c:v>CHL</c:v>
                </c:pt>
                <c:pt idx="8">
                  <c:v>CRI</c:v>
                </c:pt>
                <c:pt idx="9">
                  <c:v>VEN</c:v>
                </c:pt>
                <c:pt idx="10">
                  <c:v>URY</c:v>
                </c:pt>
                <c:pt idx="11">
                  <c:v>ARG</c:v>
                </c:pt>
                <c:pt idx="12">
                  <c:v>BRA</c:v>
                </c:pt>
                <c:pt idx="13">
                  <c:v>COL</c:v>
                </c:pt>
                <c:pt idx="14">
                  <c:v>DOM</c:v>
                </c:pt>
                <c:pt idx="15">
                  <c:v>SLV</c:v>
                </c:pt>
                <c:pt idx="16">
                  <c:v>GTM</c:v>
                </c:pt>
                <c:pt idx="17">
                  <c:v>HND</c:v>
                </c:pt>
              </c:strCache>
            </c:strRef>
          </c:cat>
          <c:val>
            <c:numRef>
              <c:f>'1.15'!$B$29:$B$46</c:f>
              <c:numCache>
                <c:formatCode>0.0%</c:formatCode>
                <c:ptCount val="18"/>
                <c:pt idx="0">
                  <c:v>9.4256993704511002E-2</c:v>
                </c:pt>
                <c:pt idx="1">
                  <c:v>0.11262815116398844</c:v>
                </c:pt>
                <c:pt idx="2">
                  <c:v>0.10874447631856156</c:v>
                </c:pt>
                <c:pt idx="3">
                  <c:v>0.13199008375872284</c:v>
                </c:pt>
                <c:pt idx="4">
                  <c:v>0.15216828544055408</c:v>
                </c:pt>
                <c:pt idx="5">
                  <c:v>0.14026491696491128</c:v>
                </c:pt>
                <c:pt idx="6">
                  <c:v>0.15059100634532915</c:v>
                </c:pt>
                <c:pt idx="7">
                  <c:v>0.12813093951745153</c:v>
                </c:pt>
                <c:pt idx="8">
                  <c:v>0.12361389586905226</c:v>
                </c:pt>
                <c:pt idx="9">
                  <c:v>0.15796279656314693</c:v>
                </c:pt>
                <c:pt idx="10">
                  <c:v>0.12191016281056004</c:v>
                </c:pt>
                <c:pt idx="11">
                  <c:v>0.14720305530501132</c:v>
                </c:pt>
                <c:pt idx="12">
                  <c:v>0.14474848824583975</c:v>
                </c:pt>
                <c:pt idx="13">
                  <c:v>0.13722250845806519</c:v>
                </c:pt>
                <c:pt idx="14">
                  <c:v>0.17439766589529931</c:v>
                </c:pt>
                <c:pt idx="15">
                  <c:v>0.20671693094859744</c:v>
                </c:pt>
                <c:pt idx="16">
                  <c:v>0.23731095169012487</c:v>
                </c:pt>
                <c:pt idx="17">
                  <c:v>0.22310763615103701</c:v>
                </c:pt>
              </c:numCache>
            </c:numRef>
          </c:val>
        </c:ser>
        <c:ser>
          <c:idx val="1"/>
          <c:order val="1"/>
          <c:tx>
            <c:strRef>
              <c:f>'1.15'!$C$28</c:f>
              <c:strCache>
                <c:ptCount val="1"/>
                <c:pt idx="0">
                  <c:v>% Jóvenes desempleados 2013</c:v>
                </c:pt>
              </c:strCache>
            </c:strRef>
          </c:tx>
          <c:spPr>
            <a:solidFill>
              <a:schemeClr val="bg1">
                <a:lumMod val="65000"/>
              </a:schemeClr>
            </a:solidFill>
            <a:ln>
              <a:noFill/>
            </a:ln>
          </c:spPr>
          <c:invertIfNegative val="0"/>
          <c:cat>
            <c:strRef>
              <c:f>'1.15'!$A$29:$A$46</c:f>
              <c:strCache>
                <c:ptCount val="18"/>
                <c:pt idx="0">
                  <c:v>BOL</c:v>
                </c:pt>
                <c:pt idx="1">
                  <c:v>NIC</c:v>
                </c:pt>
                <c:pt idx="2">
                  <c:v>PRY</c:v>
                </c:pt>
                <c:pt idx="3">
                  <c:v>PER</c:v>
                </c:pt>
                <c:pt idx="4">
                  <c:v>ECU</c:v>
                </c:pt>
                <c:pt idx="5">
                  <c:v>PAN</c:v>
                </c:pt>
                <c:pt idx="6">
                  <c:v>MEX</c:v>
                </c:pt>
                <c:pt idx="7">
                  <c:v>CHL</c:v>
                </c:pt>
                <c:pt idx="8">
                  <c:v>CRI</c:v>
                </c:pt>
                <c:pt idx="9">
                  <c:v>VEN</c:v>
                </c:pt>
                <c:pt idx="10">
                  <c:v>URY</c:v>
                </c:pt>
                <c:pt idx="11">
                  <c:v>ARG</c:v>
                </c:pt>
                <c:pt idx="12">
                  <c:v>BRA</c:v>
                </c:pt>
                <c:pt idx="13">
                  <c:v>COL</c:v>
                </c:pt>
                <c:pt idx="14">
                  <c:v>DOM</c:v>
                </c:pt>
                <c:pt idx="15">
                  <c:v>SLV</c:v>
                </c:pt>
                <c:pt idx="16">
                  <c:v>GTM</c:v>
                </c:pt>
                <c:pt idx="17">
                  <c:v>HND</c:v>
                </c:pt>
              </c:strCache>
            </c:strRef>
          </c:cat>
          <c:val>
            <c:numRef>
              <c:f>'1.15'!$C$29:$C$46</c:f>
              <c:numCache>
                <c:formatCode>0.0%</c:formatCode>
                <c:ptCount val="18"/>
                <c:pt idx="0">
                  <c:v>2.5269626680441987E-2</c:v>
                </c:pt>
                <c:pt idx="1">
                  <c:v>5.1436437412041208E-2</c:v>
                </c:pt>
                <c:pt idx="2">
                  <c:v>6.152440725552074E-2</c:v>
                </c:pt>
                <c:pt idx="3">
                  <c:v>5.017605255457868E-2</c:v>
                </c:pt>
                <c:pt idx="4">
                  <c:v>3.154189220598367E-2</c:v>
                </c:pt>
                <c:pt idx="5">
                  <c:v>4.7910078458848558E-2</c:v>
                </c:pt>
                <c:pt idx="6">
                  <c:v>4.4595175345962773E-2</c:v>
                </c:pt>
                <c:pt idx="7">
                  <c:v>6.7211651258050384E-2</c:v>
                </c:pt>
                <c:pt idx="8">
                  <c:v>8.7837969216621695E-2</c:v>
                </c:pt>
                <c:pt idx="9">
                  <c:v>6.020438536308699E-2</c:v>
                </c:pt>
                <c:pt idx="10">
                  <c:v>9.7053895053012304E-2</c:v>
                </c:pt>
                <c:pt idx="11">
                  <c:v>7.3752080422099742E-2</c:v>
                </c:pt>
                <c:pt idx="12">
                  <c:v>8.5874886445976545E-2</c:v>
                </c:pt>
                <c:pt idx="13">
                  <c:v>0.10374004353096457</c:v>
                </c:pt>
                <c:pt idx="14">
                  <c:v>6.8341635755315114E-2</c:v>
                </c:pt>
                <c:pt idx="15">
                  <c:v>3.6057296773393741E-2</c:v>
                </c:pt>
                <c:pt idx="16">
                  <c:v>2.3456865854294399E-2</c:v>
                </c:pt>
                <c:pt idx="17">
                  <c:v>5.2328734975009339E-2</c:v>
                </c:pt>
              </c:numCache>
            </c:numRef>
          </c:val>
        </c:ser>
        <c:dLbls>
          <c:showLegendKey val="0"/>
          <c:showVal val="0"/>
          <c:showCatName val="0"/>
          <c:showSerName val="0"/>
          <c:showPercent val="0"/>
          <c:showBubbleSize val="0"/>
        </c:dLbls>
        <c:gapWidth val="150"/>
        <c:overlap val="100"/>
        <c:axId val="235019648"/>
        <c:axId val="235021440"/>
      </c:barChart>
      <c:lineChart>
        <c:grouping val="standard"/>
        <c:varyColors val="0"/>
        <c:ser>
          <c:idx val="2"/>
          <c:order val="2"/>
          <c:tx>
            <c:strRef>
              <c:f>'1.15'!$E$28</c:f>
              <c:strCache>
                <c:ptCount val="1"/>
                <c:pt idx="0">
                  <c:v>Jóvenes NININI &amp; desempleados ALC ~1993</c:v>
                </c:pt>
              </c:strCache>
            </c:strRef>
          </c:tx>
          <c:marker>
            <c:symbol val="none"/>
          </c:marker>
          <c:cat>
            <c:strRef>
              <c:f>'1.15'!$A$29:$A$46</c:f>
              <c:strCache>
                <c:ptCount val="18"/>
                <c:pt idx="0">
                  <c:v>BOL</c:v>
                </c:pt>
                <c:pt idx="1">
                  <c:v>NIC</c:v>
                </c:pt>
                <c:pt idx="2">
                  <c:v>PRY</c:v>
                </c:pt>
                <c:pt idx="3">
                  <c:v>PER</c:v>
                </c:pt>
                <c:pt idx="4">
                  <c:v>ECU</c:v>
                </c:pt>
                <c:pt idx="5">
                  <c:v>PAN</c:v>
                </c:pt>
                <c:pt idx="6">
                  <c:v>MEX</c:v>
                </c:pt>
                <c:pt idx="7">
                  <c:v>CHL</c:v>
                </c:pt>
                <c:pt idx="8">
                  <c:v>CRI</c:v>
                </c:pt>
                <c:pt idx="9">
                  <c:v>VEN</c:v>
                </c:pt>
                <c:pt idx="10">
                  <c:v>URY</c:v>
                </c:pt>
                <c:pt idx="11">
                  <c:v>ARG</c:v>
                </c:pt>
                <c:pt idx="12">
                  <c:v>BRA</c:v>
                </c:pt>
                <c:pt idx="13">
                  <c:v>COL</c:v>
                </c:pt>
                <c:pt idx="14">
                  <c:v>DOM</c:v>
                </c:pt>
                <c:pt idx="15">
                  <c:v>SLV</c:v>
                </c:pt>
                <c:pt idx="16">
                  <c:v>GTM</c:v>
                </c:pt>
                <c:pt idx="17">
                  <c:v>HND</c:v>
                </c:pt>
              </c:strCache>
            </c:strRef>
          </c:cat>
          <c:val>
            <c:numRef>
              <c:f>'1.15'!$E$29:$E$46</c:f>
              <c:numCache>
                <c:formatCode>0%</c:formatCode>
                <c:ptCount val="18"/>
                <c:pt idx="0">
                  <c:v>0.2554135352015135</c:v>
                </c:pt>
                <c:pt idx="1">
                  <c:v>0.2554135352015135</c:v>
                </c:pt>
                <c:pt idx="2">
                  <c:v>0.2554135352015135</c:v>
                </c:pt>
                <c:pt idx="3">
                  <c:v>0.2554135352015135</c:v>
                </c:pt>
                <c:pt idx="4">
                  <c:v>0.2554135352015135</c:v>
                </c:pt>
                <c:pt idx="5">
                  <c:v>0.2554135352015135</c:v>
                </c:pt>
                <c:pt idx="6">
                  <c:v>0.2554135352015135</c:v>
                </c:pt>
                <c:pt idx="7">
                  <c:v>0.2554135352015135</c:v>
                </c:pt>
                <c:pt idx="8">
                  <c:v>0.2554135352015135</c:v>
                </c:pt>
                <c:pt idx="9">
                  <c:v>0.2554135352015135</c:v>
                </c:pt>
                <c:pt idx="10">
                  <c:v>0.2554135352015135</c:v>
                </c:pt>
                <c:pt idx="11">
                  <c:v>0.2554135352015135</c:v>
                </c:pt>
                <c:pt idx="12">
                  <c:v>0.2554135352015135</c:v>
                </c:pt>
                <c:pt idx="13">
                  <c:v>0.2554135352015135</c:v>
                </c:pt>
                <c:pt idx="14">
                  <c:v>0.2554135352015135</c:v>
                </c:pt>
                <c:pt idx="15">
                  <c:v>0.2554135352015135</c:v>
                </c:pt>
                <c:pt idx="16">
                  <c:v>0.2554135352015135</c:v>
                </c:pt>
                <c:pt idx="17">
                  <c:v>0.2554135352015135</c:v>
                </c:pt>
              </c:numCache>
            </c:numRef>
          </c:val>
          <c:smooth val="0"/>
        </c:ser>
        <c:ser>
          <c:idx val="3"/>
          <c:order val="3"/>
          <c:tx>
            <c:strRef>
              <c:f>'1.15'!$F$28</c:f>
              <c:strCache>
                <c:ptCount val="1"/>
                <c:pt idx="0">
                  <c:v>Jóvenes NININI &amp; desempleados ALC~2003</c:v>
                </c:pt>
              </c:strCache>
            </c:strRef>
          </c:tx>
          <c:spPr>
            <a:ln>
              <a:solidFill>
                <a:schemeClr val="bg1">
                  <a:lumMod val="50000"/>
                </a:schemeClr>
              </a:solidFill>
              <a:prstDash val="dash"/>
            </a:ln>
          </c:spPr>
          <c:marker>
            <c:symbol val="none"/>
          </c:marker>
          <c:dLbls>
            <c:dLbl>
              <c:idx val="17"/>
              <c:layout>
                <c:manualLayout>
                  <c:x val="-0.7640449438202247"/>
                  <c:y val="-5.4421768707482984E-2"/>
                </c:manualLayout>
              </c:layout>
              <c:tx>
                <c:rich>
                  <a:bodyPr/>
                  <a:lstStyle/>
                  <a:p>
                    <a:pPr>
                      <a:defRPr/>
                    </a:pPr>
                    <a:r>
                      <a:rPr lang="en-US" sz="1000" b="0" i="0" u="none" strike="noStrike" baseline="0">
                        <a:effectLst/>
                      </a:rPr>
                      <a:t>ALC ~2003</a:t>
                    </a:r>
                    <a:r>
                      <a:rPr lang="en-US"/>
                      <a:t>: 25%</a:t>
                    </a:r>
                  </a:p>
                </c:rich>
              </c:tx>
              <c:spPr>
                <a:solidFill>
                  <a:schemeClr val="bg1"/>
                </a:solidFill>
              </c:spPr>
              <c:showLegendKey val="0"/>
              <c:showVal val="1"/>
              <c:showCatName val="0"/>
              <c:showSerName val="0"/>
              <c:showPercent val="0"/>
              <c:showBubbleSize val="0"/>
            </c:dLbl>
            <c:showLegendKey val="0"/>
            <c:showVal val="0"/>
            <c:showCatName val="0"/>
            <c:showSerName val="0"/>
            <c:showPercent val="0"/>
            <c:showBubbleSize val="0"/>
          </c:dLbls>
          <c:cat>
            <c:strRef>
              <c:f>'1.15'!$A$29:$A$46</c:f>
              <c:strCache>
                <c:ptCount val="18"/>
                <c:pt idx="0">
                  <c:v>BOL</c:v>
                </c:pt>
                <c:pt idx="1">
                  <c:v>NIC</c:v>
                </c:pt>
                <c:pt idx="2">
                  <c:v>PRY</c:v>
                </c:pt>
                <c:pt idx="3">
                  <c:v>PER</c:v>
                </c:pt>
                <c:pt idx="4">
                  <c:v>ECU</c:v>
                </c:pt>
                <c:pt idx="5">
                  <c:v>PAN</c:v>
                </c:pt>
                <c:pt idx="6">
                  <c:v>MEX</c:v>
                </c:pt>
                <c:pt idx="7">
                  <c:v>CHL</c:v>
                </c:pt>
                <c:pt idx="8">
                  <c:v>CRI</c:v>
                </c:pt>
                <c:pt idx="9">
                  <c:v>VEN</c:v>
                </c:pt>
                <c:pt idx="10">
                  <c:v>URY</c:v>
                </c:pt>
                <c:pt idx="11">
                  <c:v>ARG</c:v>
                </c:pt>
                <c:pt idx="12">
                  <c:v>BRA</c:v>
                </c:pt>
                <c:pt idx="13">
                  <c:v>COL</c:v>
                </c:pt>
                <c:pt idx="14">
                  <c:v>DOM</c:v>
                </c:pt>
                <c:pt idx="15">
                  <c:v>SLV</c:v>
                </c:pt>
                <c:pt idx="16">
                  <c:v>GTM</c:v>
                </c:pt>
                <c:pt idx="17">
                  <c:v>HND</c:v>
                </c:pt>
              </c:strCache>
            </c:strRef>
          </c:cat>
          <c:val>
            <c:numRef>
              <c:f>'1.15'!$F$29:$F$46</c:f>
              <c:numCache>
                <c:formatCode>0%</c:formatCode>
                <c:ptCount val="18"/>
                <c:pt idx="0">
                  <c:v>0.24944655220330778</c:v>
                </c:pt>
                <c:pt idx="1">
                  <c:v>0.24944655220330778</c:v>
                </c:pt>
                <c:pt idx="2">
                  <c:v>0.24944655220330778</c:v>
                </c:pt>
                <c:pt idx="3">
                  <c:v>0.24944655220330778</c:v>
                </c:pt>
                <c:pt idx="4">
                  <c:v>0.24944655220330778</c:v>
                </c:pt>
                <c:pt idx="5">
                  <c:v>0.24944655220330778</c:v>
                </c:pt>
                <c:pt idx="6">
                  <c:v>0.24944655220330778</c:v>
                </c:pt>
                <c:pt idx="7">
                  <c:v>0.24944655220330778</c:v>
                </c:pt>
                <c:pt idx="8">
                  <c:v>0.24944655220330778</c:v>
                </c:pt>
                <c:pt idx="9">
                  <c:v>0.24944655220330778</c:v>
                </c:pt>
                <c:pt idx="10">
                  <c:v>0.24944655220330778</c:v>
                </c:pt>
                <c:pt idx="11">
                  <c:v>0.24944655220330778</c:v>
                </c:pt>
                <c:pt idx="12">
                  <c:v>0.24944655220330778</c:v>
                </c:pt>
                <c:pt idx="13">
                  <c:v>0.24944655220330778</c:v>
                </c:pt>
                <c:pt idx="14">
                  <c:v>0.24944655220330778</c:v>
                </c:pt>
                <c:pt idx="15">
                  <c:v>0.24944655220330778</c:v>
                </c:pt>
                <c:pt idx="16">
                  <c:v>0.24944655220330778</c:v>
                </c:pt>
                <c:pt idx="17">
                  <c:v>0.24944655220330778</c:v>
                </c:pt>
              </c:numCache>
            </c:numRef>
          </c:val>
          <c:smooth val="0"/>
        </c:ser>
        <c:ser>
          <c:idx val="4"/>
          <c:order val="4"/>
          <c:tx>
            <c:strRef>
              <c:f>'1.15'!$G$28</c:f>
              <c:strCache>
                <c:ptCount val="1"/>
                <c:pt idx="0">
                  <c:v>Jóvenes NININI &amp; desempleados ALC~2013</c:v>
                </c:pt>
              </c:strCache>
            </c:strRef>
          </c:tx>
          <c:spPr>
            <a:ln>
              <a:solidFill>
                <a:sysClr val="windowText" lastClr="000000"/>
              </a:solidFill>
              <a:prstDash val="sysDash"/>
            </a:ln>
          </c:spPr>
          <c:marker>
            <c:symbol val="none"/>
          </c:marker>
          <c:dLbls>
            <c:dLbl>
              <c:idx val="17"/>
              <c:layout>
                <c:manualLayout>
                  <c:x val="-0.74692348849652224"/>
                  <c:y val="3.8872691933916424E-2"/>
                </c:manualLayout>
              </c:layout>
              <c:tx>
                <c:rich>
                  <a:bodyPr/>
                  <a:lstStyle/>
                  <a:p>
                    <a:pPr>
                      <a:defRPr/>
                    </a:pPr>
                    <a:r>
                      <a:rPr lang="en-US" sz="1000" b="0" i="0" u="none" strike="noStrike" baseline="0">
                        <a:effectLst/>
                      </a:rPr>
                      <a:t>ALC ~2013</a:t>
                    </a:r>
                    <a:r>
                      <a:rPr lang="en-US"/>
                      <a:t>: 21,5%</a:t>
                    </a:r>
                  </a:p>
                </c:rich>
              </c:tx>
              <c:spPr>
                <a:solidFill>
                  <a:schemeClr val="bg1"/>
                </a:solidFill>
              </c:spPr>
              <c:showLegendKey val="0"/>
              <c:showVal val="1"/>
              <c:showCatName val="0"/>
              <c:showSerName val="0"/>
              <c:showPercent val="0"/>
              <c:showBubbleSize val="0"/>
            </c:dLbl>
            <c:showLegendKey val="0"/>
            <c:showVal val="0"/>
            <c:showCatName val="0"/>
            <c:showSerName val="0"/>
            <c:showPercent val="0"/>
            <c:showBubbleSize val="0"/>
          </c:dLbls>
          <c:cat>
            <c:strRef>
              <c:f>'1.15'!$A$29:$A$46</c:f>
              <c:strCache>
                <c:ptCount val="18"/>
                <c:pt idx="0">
                  <c:v>BOL</c:v>
                </c:pt>
                <c:pt idx="1">
                  <c:v>NIC</c:v>
                </c:pt>
                <c:pt idx="2">
                  <c:v>PRY</c:v>
                </c:pt>
                <c:pt idx="3">
                  <c:v>PER</c:v>
                </c:pt>
                <c:pt idx="4">
                  <c:v>ECU</c:v>
                </c:pt>
                <c:pt idx="5">
                  <c:v>PAN</c:v>
                </c:pt>
                <c:pt idx="6">
                  <c:v>MEX</c:v>
                </c:pt>
                <c:pt idx="7">
                  <c:v>CHL</c:v>
                </c:pt>
                <c:pt idx="8">
                  <c:v>CRI</c:v>
                </c:pt>
                <c:pt idx="9">
                  <c:v>VEN</c:v>
                </c:pt>
                <c:pt idx="10">
                  <c:v>URY</c:v>
                </c:pt>
                <c:pt idx="11">
                  <c:v>ARG</c:v>
                </c:pt>
                <c:pt idx="12">
                  <c:v>BRA</c:v>
                </c:pt>
                <c:pt idx="13">
                  <c:v>COL</c:v>
                </c:pt>
                <c:pt idx="14">
                  <c:v>DOM</c:v>
                </c:pt>
                <c:pt idx="15">
                  <c:v>SLV</c:v>
                </c:pt>
                <c:pt idx="16">
                  <c:v>GTM</c:v>
                </c:pt>
                <c:pt idx="17">
                  <c:v>HND</c:v>
                </c:pt>
              </c:strCache>
            </c:strRef>
          </c:cat>
          <c:val>
            <c:numRef>
              <c:f>'1.15'!$G$29:$G$46</c:f>
              <c:numCache>
                <c:formatCode>0.0%</c:formatCode>
                <c:ptCount val="18"/>
                <c:pt idx="0">
                  <c:v>0.21528514861742604</c:v>
                </c:pt>
                <c:pt idx="1">
                  <c:v>0.21528514861742604</c:v>
                </c:pt>
                <c:pt idx="2">
                  <c:v>0.21528514861742604</c:v>
                </c:pt>
                <c:pt idx="3">
                  <c:v>0.21528514861742604</c:v>
                </c:pt>
                <c:pt idx="4">
                  <c:v>0.21528514861742604</c:v>
                </c:pt>
                <c:pt idx="5">
                  <c:v>0.21528514861742604</c:v>
                </c:pt>
                <c:pt idx="6">
                  <c:v>0.21528514861742604</c:v>
                </c:pt>
                <c:pt idx="7">
                  <c:v>0.21528514861742604</c:v>
                </c:pt>
                <c:pt idx="8">
                  <c:v>0.21528514861742604</c:v>
                </c:pt>
                <c:pt idx="9">
                  <c:v>0.21528514861742604</c:v>
                </c:pt>
                <c:pt idx="10">
                  <c:v>0.21528514861742604</c:v>
                </c:pt>
                <c:pt idx="11">
                  <c:v>0.21528514861742604</c:v>
                </c:pt>
                <c:pt idx="12">
                  <c:v>0.21528514861742604</c:v>
                </c:pt>
                <c:pt idx="13">
                  <c:v>0.21528514861742604</c:v>
                </c:pt>
                <c:pt idx="14">
                  <c:v>0.21528514861742604</c:v>
                </c:pt>
                <c:pt idx="15">
                  <c:v>0.21528514861742604</c:v>
                </c:pt>
                <c:pt idx="16">
                  <c:v>0.21528514861742604</c:v>
                </c:pt>
                <c:pt idx="17">
                  <c:v>0.21528514861742604</c:v>
                </c:pt>
              </c:numCache>
            </c:numRef>
          </c:val>
          <c:smooth val="0"/>
        </c:ser>
        <c:dLbls>
          <c:showLegendKey val="0"/>
          <c:showVal val="0"/>
          <c:showCatName val="0"/>
          <c:showSerName val="0"/>
          <c:showPercent val="0"/>
          <c:showBubbleSize val="0"/>
        </c:dLbls>
        <c:marker val="1"/>
        <c:smooth val="0"/>
        <c:axId val="235019648"/>
        <c:axId val="235021440"/>
      </c:lineChart>
      <c:catAx>
        <c:axId val="235019648"/>
        <c:scaling>
          <c:orientation val="minMax"/>
        </c:scaling>
        <c:delete val="0"/>
        <c:axPos val="b"/>
        <c:majorTickMark val="out"/>
        <c:minorTickMark val="none"/>
        <c:tickLblPos val="nextTo"/>
        <c:crossAx val="235021440"/>
        <c:crosses val="autoZero"/>
        <c:auto val="1"/>
        <c:lblAlgn val="ctr"/>
        <c:lblOffset val="100"/>
        <c:noMultiLvlLbl val="0"/>
      </c:catAx>
      <c:valAx>
        <c:axId val="235021440"/>
        <c:scaling>
          <c:orientation val="minMax"/>
        </c:scaling>
        <c:delete val="0"/>
        <c:axPos val="l"/>
        <c:majorGridlines>
          <c:spPr>
            <a:ln>
              <a:prstDash val="sysDash"/>
            </a:ln>
          </c:spPr>
        </c:majorGridlines>
        <c:title>
          <c:tx>
            <c:rich>
              <a:bodyPr rot="-5400000" vert="horz"/>
              <a:lstStyle/>
              <a:p>
                <a:pPr>
                  <a:defRPr/>
                </a:pPr>
                <a:r>
                  <a:rPr lang="en-US"/>
                  <a:t>Porcentaje de jóvenes 15 -24 años</a:t>
                </a:r>
              </a:p>
            </c:rich>
          </c:tx>
          <c:layout>
            <c:manualLayout>
              <c:xMode val="edge"/>
              <c:yMode val="edge"/>
              <c:x val="6.5843621399176953E-3"/>
              <c:y val="0.11855664707848063"/>
            </c:manualLayout>
          </c:layout>
          <c:overlay val="0"/>
        </c:title>
        <c:numFmt formatCode="0%" sourceLinked="0"/>
        <c:majorTickMark val="out"/>
        <c:minorTickMark val="none"/>
        <c:tickLblPos val="nextTo"/>
        <c:crossAx val="235019648"/>
        <c:crosses val="autoZero"/>
        <c:crossBetween val="between"/>
      </c:valAx>
    </c:plotArea>
    <c:legend>
      <c:legendPos val="b"/>
      <c:layout>
        <c:manualLayout>
          <c:xMode val="edge"/>
          <c:yMode val="edge"/>
          <c:x val="0"/>
          <c:y val="0.78264502651454282"/>
          <c:w val="1"/>
          <c:h val="0.1940313583251073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492454170155677"/>
          <c:y val="4.9597765796516813E-2"/>
          <c:w val="0.86133799059992977"/>
          <c:h val="0.65067391938326546"/>
        </c:manualLayout>
      </c:layout>
      <c:barChart>
        <c:barDir val="col"/>
        <c:grouping val="stacked"/>
        <c:varyColors val="0"/>
        <c:ser>
          <c:idx val="0"/>
          <c:order val="0"/>
          <c:tx>
            <c:strRef>
              <c:f>'1.16'!$D$30</c:f>
              <c:strCache>
                <c:ptCount val="1"/>
                <c:pt idx="0">
                  <c:v>Porcentaje de nininis</c:v>
                </c:pt>
              </c:strCache>
            </c:strRef>
          </c:tx>
          <c:spPr>
            <a:solidFill>
              <a:srgbClr val="005073"/>
            </a:solidFill>
          </c:spPr>
          <c:invertIfNegative val="0"/>
          <c:dPt>
            <c:idx val="1"/>
            <c:invertIfNegative val="0"/>
            <c:bubble3D val="0"/>
          </c:dPt>
          <c:dPt>
            <c:idx val="2"/>
            <c:invertIfNegative val="0"/>
            <c:bubble3D val="0"/>
          </c:dPt>
          <c:dPt>
            <c:idx val="4"/>
            <c:invertIfNegative val="0"/>
            <c:bubble3D val="0"/>
          </c:dPt>
          <c:dPt>
            <c:idx val="5"/>
            <c:invertIfNegative val="0"/>
            <c:bubble3D val="0"/>
          </c:dPt>
          <c:dPt>
            <c:idx val="7"/>
            <c:invertIfNegative val="0"/>
            <c:bubble3D val="0"/>
          </c:dPt>
          <c:dPt>
            <c:idx val="8"/>
            <c:invertIfNegative val="0"/>
            <c:bubble3D val="0"/>
          </c:dPt>
          <c:dPt>
            <c:idx val="10"/>
            <c:invertIfNegative val="0"/>
            <c:bubble3D val="0"/>
          </c:dPt>
          <c:dPt>
            <c:idx val="11"/>
            <c:invertIfNegative val="0"/>
            <c:bubble3D val="0"/>
          </c:dPt>
          <c:dPt>
            <c:idx val="13"/>
            <c:invertIfNegative val="0"/>
            <c:bubble3D val="0"/>
          </c:dPt>
          <c:dPt>
            <c:idx val="14"/>
            <c:invertIfNegative val="0"/>
            <c:bubble3D val="0"/>
          </c:dPt>
          <c:cat>
            <c:multiLvlStrRef>
              <c:f>'1.16'!$A$31:$C$45</c:f>
              <c:multiLvlStrCache>
                <c:ptCount val="15"/>
                <c:lvl>
                  <c:pt idx="0">
                    <c:v>1993</c:v>
                  </c:pt>
                  <c:pt idx="1">
                    <c:v>2003</c:v>
                  </c:pt>
                  <c:pt idx="2">
                    <c:v>2013</c:v>
                  </c:pt>
                  <c:pt idx="3">
                    <c:v>1993</c:v>
                  </c:pt>
                  <c:pt idx="4">
                    <c:v>2003</c:v>
                  </c:pt>
                  <c:pt idx="5">
                    <c:v>2013</c:v>
                  </c:pt>
                  <c:pt idx="6">
                    <c:v>1993</c:v>
                  </c:pt>
                  <c:pt idx="7">
                    <c:v>2003</c:v>
                  </c:pt>
                  <c:pt idx="8">
                    <c:v>2013</c:v>
                  </c:pt>
                  <c:pt idx="9">
                    <c:v>1993</c:v>
                  </c:pt>
                  <c:pt idx="10">
                    <c:v>2003</c:v>
                  </c:pt>
                  <c:pt idx="11">
                    <c:v>2013</c:v>
                  </c:pt>
                  <c:pt idx="12">
                    <c:v>1993</c:v>
                  </c:pt>
                  <c:pt idx="13">
                    <c:v>2003</c:v>
                  </c:pt>
                  <c:pt idx="14">
                    <c:v>2013</c:v>
                  </c:pt>
                </c:lvl>
                <c:lvl>
                  <c:pt idx="0">
                    <c:v>1</c:v>
                  </c:pt>
                  <c:pt idx="3">
                    <c:v>2</c:v>
                  </c:pt>
                  <c:pt idx="6">
                    <c:v>3</c:v>
                  </c:pt>
                  <c:pt idx="9">
                    <c:v>4</c:v>
                  </c:pt>
                  <c:pt idx="12">
                    <c:v>5</c:v>
                  </c:pt>
                </c:lvl>
                <c:lvl>
                  <c:pt idx="0">
                    <c:v>ALC</c:v>
                  </c:pt>
                </c:lvl>
              </c:multiLvlStrCache>
            </c:multiLvlStrRef>
          </c:cat>
          <c:val>
            <c:numRef>
              <c:f>'1.16'!$D$31:$D$45</c:f>
              <c:numCache>
                <c:formatCode>0%</c:formatCode>
                <c:ptCount val="15"/>
                <c:pt idx="0">
                  <c:v>0.28907971912880331</c:v>
                </c:pt>
                <c:pt idx="1">
                  <c:v>0.23502246164933324</c:v>
                </c:pt>
                <c:pt idx="2">
                  <c:v>0.26673895418331139</c:v>
                </c:pt>
                <c:pt idx="3">
                  <c:v>0.28758444315769155</c:v>
                </c:pt>
                <c:pt idx="4">
                  <c:v>0.22041342234514966</c:v>
                </c:pt>
                <c:pt idx="5">
                  <c:v>0.23713679674701968</c:v>
                </c:pt>
                <c:pt idx="6">
                  <c:v>0.24950618545474257</c:v>
                </c:pt>
                <c:pt idx="7">
                  <c:v>0.17323918729331544</c:v>
                </c:pt>
                <c:pt idx="8">
                  <c:v>0.14547334291754407</c:v>
                </c:pt>
                <c:pt idx="9">
                  <c:v>0.199792441429922</c:v>
                </c:pt>
                <c:pt idx="10">
                  <c:v>0.12940444838756704</c:v>
                </c:pt>
                <c:pt idx="11">
                  <c:v>9.362632602274891E-2</c:v>
                </c:pt>
                <c:pt idx="12">
                  <c:v>0.22713475562104815</c:v>
                </c:pt>
                <c:pt idx="13">
                  <c:v>0.16220895210816211</c:v>
                </c:pt>
                <c:pt idx="14">
                  <c:v>7.6943152187211067E-2</c:v>
                </c:pt>
              </c:numCache>
            </c:numRef>
          </c:val>
        </c:ser>
        <c:ser>
          <c:idx val="1"/>
          <c:order val="1"/>
          <c:tx>
            <c:strRef>
              <c:f>'1.16'!$E$30</c:f>
              <c:strCache>
                <c:ptCount val="1"/>
                <c:pt idx="0">
                  <c:v>Porcentaje de desempleados</c:v>
                </c:pt>
              </c:strCache>
            </c:strRef>
          </c:tx>
          <c:spPr>
            <a:solidFill>
              <a:schemeClr val="accent1">
                <a:lumMod val="60000"/>
                <a:lumOff val="40000"/>
              </a:schemeClr>
            </a:solidFill>
          </c:spPr>
          <c:invertIfNegative val="0"/>
          <c:dPt>
            <c:idx val="1"/>
            <c:invertIfNegative val="0"/>
            <c:bubble3D val="0"/>
          </c:dPt>
          <c:dPt>
            <c:idx val="2"/>
            <c:invertIfNegative val="0"/>
            <c:bubble3D val="0"/>
          </c:dPt>
          <c:dPt>
            <c:idx val="4"/>
            <c:invertIfNegative val="0"/>
            <c:bubble3D val="0"/>
          </c:dPt>
          <c:dPt>
            <c:idx val="5"/>
            <c:invertIfNegative val="0"/>
            <c:bubble3D val="0"/>
          </c:dPt>
          <c:dPt>
            <c:idx val="7"/>
            <c:invertIfNegative val="0"/>
            <c:bubble3D val="0"/>
          </c:dPt>
          <c:dPt>
            <c:idx val="8"/>
            <c:invertIfNegative val="0"/>
            <c:bubble3D val="0"/>
          </c:dPt>
          <c:dPt>
            <c:idx val="10"/>
            <c:invertIfNegative val="0"/>
            <c:bubble3D val="0"/>
          </c:dPt>
          <c:dPt>
            <c:idx val="11"/>
            <c:invertIfNegative val="0"/>
            <c:bubble3D val="0"/>
          </c:dPt>
          <c:dPt>
            <c:idx val="13"/>
            <c:invertIfNegative val="0"/>
            <c:bubble3D val="0"/>
          </c:dPt>
          <c:dPt>
            <c:idx val="14"/>
            <c:invertIfNegative val="0"/>
            <c:bubble3D val="0"/>
          </c:dPt>
          <c:cat>
            <c:multiLvlStrRef>
              <c:f>'1.16'!$A$31:$C$45</c:f>
              <c:multiLvlStrCache>
                <c:ptCount val="15"/>
                <c:lvl>
                  <c:pt idx="0">
                    <c:v>1993</c:v>
                  </c:pt>
                  <c:pt idx="1">
                    <c:v>2003</c:v>
                  </c:pt>
                  <c:pt idx="2">
                    <c:v>2013</c:v>
                  </c:pt>
                  <c:pt idx="3">
                    <c:v>1993</c:v>
                  </c:pt>
                  <c:pt idx="4">
                    <c:v>2003</c:v>
                  </c:pt>
                  <c:pt idx="5">
                    <c:v>2013</c:v>
                  </c:pt>
                  <c:pt idx="6">
                    <c:v>1993</c:v>
                  </c:pt>
                  <c:pt idx="7">
                    <c:v>2003</c:v>
                  </c:pt>
                  <c:pt idx="8">
                    <c:v>2013</c:v>
                  </c:pt>
                  <c:pt idx="9">
                    <c:v>1993</c:v>
                  </c:pt>
                  <c:pt idx="10">
                    <c:v>2003</c:v>
                  </c:pt>
                  <c:pt idx="11">
                    <c:v>2013</c:v>
                  </c:pt>
                  <c:pt idx="12">
                    <c:v>1993</c:v>
                  </c:pt>
                  <c:pt idx="13">
                    <c:v>2003</c:v>
                  </c:pt>
                  <c:pt idx="14">
                    <c:v>2013</c:v>
                  </c:pt>
                </c:lvl>
                <c:lvl>
                  <c:pt idx="0">
                    <c:v>1</c:v>
                  </c:pt>
                  <c:pt idx="3">
                    <c:v>2</c:v>
                  </c:pt>
                  <c:pt idx="6">
                    <c:v>3</c:v>
                  </c:pt>
                  <c:pt idx="9">
                    <c:v>4</c:v>
                  </c:pt>
                  <c:pt idx="12">
                    <c:v>5</c:v>
                  </c:pt>
                </c:lvl>
                <c:lvl>
                  <c:pt idx="0">
                    <c:v>ALC</c:v>
                  </c:pt>
                </c:lvl>
              </c:multiLvlStrCache>
            </c:multiLvlStrRef>
          </c:cat>
          <c:val>
            <c:numRef>
              <c:f>'1.16'!$E$31:$E$45</c:f>
              <c:numCache>
                <c:formatCode>0%</c:formatCode>
                <c:ptCount val="15"/>
                <c:pt idx="0">
                  <c:v>4.9632932629485281E-2</c:v>
                </c:pt>
                <c:pt idx="1">
                  <c:v>5.2350281817607397E-2</c:v>
                </c:pt>
                <c:pt idx="2">
                  <c:v>6.5675936056373119E-2</c:v>
                </c:pt>
                <c:pt idx="3">
                  <c:v>5.1897209447743738E-2</c:v>
                </c:pt>
                <c:pt idx="4">
                  <c:v>5.5372457795262064E-2</c:v>
                </c:pt>
                <c:pt idx="5">
                  <c:v>4.9618731306772565E-2</c:v>
                </c:pt>
                <c:pt idx="6">
                  <c:v>5.0303906908510339E-2</c:v>
                </c:pt>
                <c:pt idx="7">
                  <c:v>5.6753209328567117E-2</c:v>
                </c:pt>
                <c:pt idx="8">
                  <c:v>4.7075752121902292E-2</c:v>
                </c:pt>
                <c:pt idx="9">
                  <c:v>4.4701584306323948E-2</c:v>
                </c:pt>
                <c:pt idx="10">
                  <c:v>5.7857274136986256E-2</c:v>
                </c:pt>
                <c:pt idx="11">
                  <c:v>3.9524733442311021E-2</c:v>
                </c:pt>
                <c:pt idx="12">
                  <c:v>4.1895584744475661E-2</c:v>
                </c:pt>
                <c:pt idx="13">
                  <c:v>4.7425381245038908E-2</c:v>
                </c:pt>
                <c:pt idx="14">
                  <c:v>2.6520380593169187E-2</c:v>
                </c:pt>
              </c:numCache>
            </c:numRef>
          </c:val>
        </c:ser>
        <c:dLbls>
          <c:showLegendKey val="0"/>
          <c:showVal val="0"/>
          <c:showCatName val="0"/>
          <c:showSerName val="0"/>
          <c:showPercent val="0"/>
          <c:showBubbleSize val="0"/>
        </c:dLbls>
        <c:gapWidth val="150"/>
        <c:overlap val="100"/>
        <c:axId val="235076608"/>
        <c:axId val="235086592"/>
      </c:barChart>
      <c:catAx>
        <c:axId val="235076608"/>
        <c:scaling>
          <c:orientation val="minMax"/>
        </c:scaling>
        <c:delete val="0"/>
        <c:axPos val="b"/>
        <c:majorTickMark val="out"/>
        <c:minorTickMark val="none"/>
        <c:tickLblPos val="nextTo"/>
        <c:crossAx val="235086592"/>
        <c:crosses val="autoZero"/>
        <c:auto val="1"/>
        <c:lblAlgn val="ctr"/>
        <c:lblOffset val="100"/>
        <c:noMultiLvlLbl val="0"/>
      </c:catAx>
      <c:valAx>
        <c:axId val="235086592"/>
        <c:scaling>
          <c:orientation val="minMax"/>
        </c:scaling>
        <c:delete val="0"/>
        <c:axPos val="l"/>
        <c:majorGridlines>
          <c:spPr>
            <a:ln>
              <a:prstDash val="sysDash"/>
            </a:ln>
          </c:spPr>
        </c:majorGridlines>
        <c:title>
          <c:tx>
            <c:rich>
              <a:bodyPr rot="-5400000" vert="horz"/>
              <a:lstStyle/>
              <a:p>
                <a:pPr>
                  <a:defRPr/>
                </a:pPr>
                <a:r>
                  <a:rPr lang="en-US"/>
                  <a:t>Porcentaje de jóvenes 15-24 años</a:t>
                </a:r>
              </a:p>
            </c:rich>
          </c:tx>
          <c:layout>
            <c:manualLayout>
              <c:xMode val="edge"/>
              <c:yMode val="edge"/>
              <c:x val="7.9581802670556367E-3"/>
              <c:y val="0.12819131538461734"/>
            </c:manualLayout>
          </c:layout>
          <c:overlay val="0"/>
        </c:title>
        <c:numFmt formatCode="0%" sourceLinked="1"/>
        <c:majorTickMark val="out"/>
        <c:minorTickMark val="none"/>
        <c:tickLblPos val="nextTo"/>
        <c:crossAx val="235076608"/>
        <c:crosses val="autoZero"/>
        <c:crossBetween val="between"/>
      </c:valAx>
    </c:plotArea>
    <c:legend>
      <c:legendPos val="b"/>
      <c:layout>
        <c:manualLayout>
          <c:xMode val="edge"/>
          <c:yMode val="edge"/>
          <c:x val="0.36400342598345081"/>
          <c:y val="0.89016584499903451"/>
          <c:w val="0.28450012605458164"/>
          <c:h val="9.0498808795501817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'1.17'!$E$31</c:f>
              <c:strCache>
                <c:ptCount val="1"/>
                <c:pt idx="0">
                  <c:v>2013</c:v>
                </c:pt>
              </c:strCache>
            </c:strRef>
          </c:tx>
          <c:spPr>
            <a:ln>
              <a:noFill/>
            </a:ln>
          </c:spPr>
          <c:marker>
            <c:symbol val="triangle"/>
            <c:size val="11"/>
            <c:spPr>
              <a:solidFill>
                <a:schemeClr val="tx2">
                  <a:lumMod val="75000"/>
                </a:schemeClr>
              </a:solidFill>
              <a:ln>
                <a:noFill/>
              </a:ln>
            </c:spPr>
          </c:marker>
          <c:dPt>
            <c:idx val="7"/>
            <c:marker>
              <c:spPr>
                <a:solidFill>
                  <a:schemeClr val="accent6">
                    <a:lumMod val="75000"/>
                  </a:schemeClr>
                </a:solidFill>
                <a:ln>
                  <a:noFill/>
                </a:ln>
              </c:spPr>
            </c:marker>
            <c:bubble3D val="0"/>
          </c:dPt>
          <c:cat>
            <c:strRef>
              <c:f>'1.17'!$B$32:$B$48</c:f>
              <c:strCache>
                <c:ptCount val="17"/>
                <c:pt idx="0">
                  <c:v>BOL</c:v>
                </c:pt>
                <c:pt idx="1">
                  <c:v>URY</c:v>
                </c:pt>
                <c:pt idx="2">
                  <c:v>PRY</c:v>
                </c:pt>
                <c:pt idx="3">
                  <c:v>PER</c:v>
                </c:pt>
                <c:pt idx="4">
                  <c:v>BRA</c:v>
                </c:pt>
                <c:pt idx="5">
                  <c:v>PAN</c:v>
                </c:pt>
                <c:pt idx="6">
                  <c:v>CHL</c:v>
                </c:pt>
                <c:pt idx="7">
                  <c:v>ALC</c:v>
                </c:pt>
                <c:pt idx="8">
                  <c:v>ARG</c:v>
                </c:pt>
                <c:pt idx="9">
                  <c:v>MEX</c:v>
                </c:pt>
                <c:pt idx="10">
                  <c:v>ECU</c:v>
                </c:pt>
                <c:pt idx="11">
                  <c:v>CRI</c:v>
                </c:pt>
                <c:pt idx="12">
                  <c:v>COL</c:v>
                </c:pt>
                <c:pt idx="13">
                  <c:v>VEN</c:v>
                </c:pt>
                <c:pt idx="14">
                  <c:v>SLV</c:v>
                </c:pt>
                <c:pt idx="15">
                  <c:v>DOM</c:v>
                </c:pt>
                <c:pt idx="16">
                  <c:v>HND</c:v>
                </c:pt>
              </c:strCache>
            </c:strRef>
          </c:cat>
          <c:val>
            <c:numRef>
              <c:f>'1.17'!$E$32:$E$48</c:f>
              <c:numCache>
                <c:formatCode>_(* #,##0.00_);_(* \(#,##0.00\);_(* "-"??_);_(@_)</c:formatCode>
                <c:ptCount val="17"/>
                <c:pt idx="0">
                  <c:v>2.5992540971672362E-2</c:v>
                </c:pt>
                <c:pt idx="1">
                  <c:v>3.7395700008699961E-2</c:v>
                </c:pt>
                <c:pt idx="2">
                  <c:v>4.1147994756144612E-2</c:v>
                </c:pt>
                <c:pt idx="3">
                  <c:v>4.3781748901141171E-2</c:v>
                </c:pt>
                <c:pt idx="4">
                  <c:v>4.418118766752599E-2</c:v>
                </c:pt>
                <c:pt idx="5">
                  <c:v>4.8269831381119843E-2</c:v>
                </c:pt>
                <c:pt idx="6">
                  <c:v>4.8480777444929402E-2</c:v>
                </c:pt>
                <c:pt idx="7">
                  <c:v>5.171745229204916E-2</c:v>
                </c:pt>
                <c:pt idx="8">
                  <c:v>5.2103123855751221E-2</c:v>
                </c:pt>
                <c:pt idx="9">
                  <c:v>5.5122338920517322E-2</c:v>
                </c:pt>
                <c:pt idx="10">
                  <c:v>5.6173761685894164E-2</c:v>
                </c:pt>
                <c:pt idx="11">
                  <c:v>5.7386274643674184E-2</c:v>
                </c:pt>
                <c:pt idx="12">
                  <c:v>6.0047610022055053E-2</c:v>
                </c:pt>
                <c:pt idx="13">
                  <c:v>7.0892741534349213E-2</c:v>
                </c:pt>
                <c:pt idx="14">
                  <c:v>7.3192034093551683E-2</c:v>
                </c:pt>
                <c:pt idx="15">
                  <c:v>8.1001321314582597E-2</c:v>
                </c:pt>
                <c:pt idx="16">
                  <c:v>9.2324855819250651E-2</c:v>
                </c:pt>
              </c:numCache>
            </c:numRef>
          </c:val>
          <c:smooth val="0"/>
        </c:ser>
        <c:dLbls>
          <c:showLegendKey val="0"/>
          <c:showVal val="0"/>
          <c:showCatName val="0"/>
          <c:showSerName val="0"/>
          <c:showPercent val="0"/>
          <c:showBubbleSize val="0"/>
        </c:dLbls>
        <c:marker val="1"/>
        <c:smooth val="0"/>
        <c:axId val="235152128"/>
        <c:axId val="235153664"/>
      </c:lineChart>
      <c:catAx>
        <c:axId val="235152128"/>
        <c:scaling>
          <c:orientation val="minMax"/>
        </c:scaling>
        <c:delete val="0"/>
        <c:axPos val="b"/>
        <c:majorTickMark val="out"/>
        <c:minorTickMark val="none"/>
        <c:tickLblPos val="nextTo"/>
        <c:crossAx val="235153664"/>
        <c:crosses val="autoZero"/>
        <c:auto val="1"/>
        <c:lblAlgn val="ctr"/>
        <c:lblOffset val="100"/>
        <c:noMultiLvlLbl val="0"/>
      </c:catAx>
      <c:valAx>
        <c:axId val="235153664"/>
        <c:scaling>
          <c:orientation val="minMax"/>
        </c:scaling>
        <c:delete val="0"/>
        <c:axPos val="l"/>
        <c:majorGridlines>
          <c:spPr>
            <a:ln>
              <a:prstDash val="sysDash"/>
            </a:ln>
          </c:spPr>
        </c:majorGridlines>
        <c:title>
          <c:tx>
            <c:rich>
              <a:bodyPr rot="-5400000" vert="horz"/>
              <a:lstStyle/>
              <a:p>
                <a:pPr>
                  <a:defRPr/>
                </a:pPr>
                <a:r>
                  <a:rPr lang="en-US"/>
                  <a:t>Variación en puntos porcentuales PIB per cápita</a:t>
                </a:r>
              </a:p>
            </c:rich>
          </c:tx>
          <c:layout>
            <c:manualLayout>
              <c:xMode val="edge"/>
              <c:yMode val="edge"/>
              <c:x val="8.8740990343862246E-3"/>
              <c:y val="0.10160236018485709"/>
            </c:manualLayout>
          </c:layout>
          <c:overlay val="0"/>
        </c:title>
        <c:numFmt formatCode="_(* #,##0.00_);_(* \(#,##0.00\);_(* &quot;-&quot;??_);_(@_)" sourceLinked="1"/>
        <c:majorTickMark val="out"/>
        <c:minorTickMark val="none"/>
        <c:tickLblPos val="nextTo"/>
        <c:crossAx val="23515212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'1.18 '!$N$3</c:f>
              <c:strCache>
                <c:ptCount val="1"/>
                <c:pt idx="0">
                  <c:v>~1993</c:v>
                </c:pt>
              </c:strCache>
            </c:strRef>
          </c:tx>
          <c:spPr>
            <a:solidFill>
              <a:schemeClr val="bg1"/>
            </a:solidFill>
            <a:ln>
              <a:solidFill>
                <a:sysClr val="windowText" lastClr="000000"/>
              </a:solidFill>
            </a:ln>
          </c:spPr>
          <c:invertIfNegative val="0"/>
          <c:cat>
            <c:strRef>
              <c:f>'1.18 '!$M$4:$M$23</c:f>
              <c:strCache>
                <c:ptCount val="20"/>
                <c:pt idx="0">
                  <c:v>GTM</c:v>
                </c:pt>
                <c:pt idx="1">
                  <c:v>HND</c:v>
                </c:pt>
                <c:pt idx="2">
                  <c:v>DOM</c:v>
                </c:pt>
                <c:pt idx="3">
                  <c:v>ECU</c:v>
                </c:pt>
                <c:pt idx="4">
                  <c:v>SLV</c:v>
                </c:pt>
                <c:pt idx="5">
                  <c:v>CRI</c:v>
                </c:pt>
                <c:pt idx="6">
                  <c:v>PAN</c:v>
                </c:pt>
                <c:pt idx="7">
                  <c:v>CHL</c:v>
                </c:pt>
                <c:pt idx="8">
                  <c:v>MEX</c:v>
                </c:pt>
                <c:pt idx="9">
                  <c:v>VEN</c:v>
                </c:pt>
                <c:pt idx="10">
                  <c:v>ARG</c:v>
                </c:pt>
                <c:pt idx="11">
                  <c:v>BRA</c:v>
                </c:pt>
                <c:pt idx="12">
                  <c:v>BOL</c:v>
                </c:pt>
                <c:pt idx="13">
                  <c:v>PRY</c:v>
                </c:pt>
                <c:pt idx="14">
                  <c:v>JAM</c:v>
                </c:pt>
                <c:pt idx="15">
                  <c:v>COL</c:v>
                </c:pt>
                <c:pt idx="16">
                  <c:v>URY</c:v>
                </c:pt>
                <c:pt idx="17">
                  <c:v>PER</c:v>
                </c:pt>
                <c:pt idx="18">
                  <c:v>NIC</c:v>
                </c:pt>
                <c:pt idx="19">
                  <c:v>OCDE</c:v>
                </c:pt>
              </c:strCache>
            </c:strRef>
          </c:cat>
          <c:val>
            <c:numRef>
              <c:f>'1.18 '!$N$4:$N$23</c:f>
              <c:numCache>
                <c:formatCode>0%</c:formatCode>
                <c:ptCount val="20"/>
                <c:pt idx="1">
                  <c:v>0.36236768549955445</c:v>
                </c:pt>
                <c:pt idx="2">
                  <c:v>0.43081298357696107</c:v>
                </c:pt>
                <c:pt idx="3">
                  <c:v>0.5083232854901415</c:v>
                </c:pt>
                <c:pt idx="4">
                  <c:v>0.44465994520009516</c:v>
                </c:pt>
                <c:pt idx="5">
                  <c:v>0.35968125770922232</c:v>
                </c:pt>
                <c:pt idx="6">
                  <c:v>0.41692388485199239</c:v>
                </c:pt>
                <c:pt idx="7">
                  <c:v>0.38966514512700789</c:v>
                </c:pt>
                <c:pt idx="8">
                  <c:v>0.37159484313563762</c:v>
                </c:pt>
                <c:pt idx="9">
                  <c:v>0.3885065501243456</c:v>
                </c:pt>
                <c:pt idx="10">
                  <c:v>0.47105797434480989</c:v>
                </c:pt>
                <c:pt idx="11">
                  <c:v>0.55834876590838478</c:v>
                </c:pt>
                <c:pt idx="12">
                  <c:v>0.51113300707142739</c:v>
                </c:pt>
                <c:pt idx="13">
                  <c:v>0.56970795587802447</c:v>
                </c:pt>
                <c:pt idx="14">
                  <c:v>0.64394580863674855</c:v>
                </c:pt>
                <c:pt idx="15">
                  <c:v>0.47128374746296903</c:v>
                </c:pt>
                <c:pt idx="16">
                  <c:v>0.55524928671599205</c:v>
                </c:pt>
                <c:pt idx="18">
                  <c:v>0.34035966981132076</c:v>
                </c:pt>
                <c:pt idx="19">
                  <c:v>0.57226608333455153</c:v>
                </c:pt>
              </c:numCache>
            </c:numRef>
          </c:val>
        </c:ser>
        <c:ser>
          <c:idx val="1"/>
          <c:order val="1"/>
          <c:tx>
            <c:strRef>
              <c:f>'1.18 '!$O$3</c:f>
              <c:strCache>
                <c:ptCount val="1"/>
                <c:pt idx="0">
                  <c:v>~2003</c:v>
                </c:pt>
              </c:strCache>
            </c:strRef>
          </c:tx>
          <c:spPr>
            <a:solidFill>
              <a:schemeClr val="bg1">
                <a:lumMod val="65000"/>
              </a:schemeClr>
            </a:solidFill>
          </c:spPr>
          <c:invertIfNegative val="0"/>
          <c:dPt>
            <c:idx val="19"/>
            <c:invertIfNegative val="0"/>
            <c:bubble3D val="0"/>
            <c:spPr>
              <a:solidFill>
                <a:schemeClr val="tx1"/>
              </a:solidFill>
            </c:spPr>
          </c:dPt>
          <c:cat>
            <c:strRef>
              <c:f>'1.18 '!$M$4:$M$23</c:f>
              <c:strCache>
                <c:ptCount val="20"/>
                <c:pt idx="0">
                  <c:v>GTM</c:v>
                </c:pt>
                <c:pt idx="1">
                  <c:v>HND</c:v>
                </c:pt>
                <c:pt idx="2">
                  <c:v>DOM</c:v>
                </c:pt>
                <c:pt idx="3">
                  <c:v>ECU</c:v>
                </c:pt>
                <c:pt idx="4">
                  <c:v>SLV</c:v>
                </c:pt>
                <c:pt idx="5">
                  <c:v>CRI</c:v>
                </c:pt>
                <c:pt idx="6">
                  <c:v>PAN</c:v>
                </c:pt>
                <c:pt idx="7">
                  <c:v>CHL</c:v>
                </c:pt>
                <c:pt idx="8">
                  <c:v>MEX</c:v>
                </c:pt>
                <c:pt idx="9">
                  <c:v>VEN</c:v>
                </c:pt>
                <c:pt idx="10">
                  <c:v>ARG</c:v>
                </c:pt>
                <c:pt idx="11">
                  <c:v>BRA</c:v>
                </c:pt>
                <c:pt idx="12">
                  <c:v>BOL</c:v>
                </c:pt>
                <c:pt idx="13">
                  <c:v>PRY</c:v>
                </c:pt>
                <c:pt idx="14">
                  <c:v>JAM</c:v>
                </c:pt>
                <c:pt idx="15">
                  <c:v>COL</c:v>
                </c:pt>
                <c:pt idx="16">
                  <c:v>URY</c:v>
                </c:pt>
                <c:pt idx="17">
                  <c:v>PER</c:v>
                </c:pt>
                <c:pt idx="18">
                  <c:v>NIC</c:v>
                </c:pt>
                <c:pt idx="19">
                  <c:v>OCDE</c:v>
                </c:pt>
              </c:strCache>
            </c:strRef>
          </c:cat>
          <c:val>
            <c:numRef>
              <c:f>'1.18 '!$O$4:$O$23</c:f>
              <c:numCache>
                <c:formatCode>0%</c:formatCode>
                <c:ptCount val="20"/>
                <c:pt idx="0">
                  <c:v>0.38494790638395121</c:v>
                </c:pt>
                <c:pt idx="1">
                  <c:v>0.41865139246256317</c:v>
                </c:pt>
                <c:pt idx="2">
                  <c:v>0.41998765306529234</c:v>
                </c:pt>
                <c:pt idx="3">
                  <c:v>0.52046617547374074</c:v>
                </c:pt>
                <c:pt idx="4">
                  <c:v>0.48817676339582106</c:v>
                </c:pt>
                <c:pt idx="5">
                  <c:v>0.45101713496533313</c:v>
                </c:pt>
                <c:pt idx="6">
                  <c:v>0.480816249764905</c:v>
                </c:pt>
                <c:pt idx="7">
                  <c:v>0.46754410083878528</c:v>
                </c:pt>
                <c:pt idx="8">
                  <c:v>0.45604242416574009</c:v>
                </c:pt>
                <c:pt idx="9">
                  <c:v>0.58649203032189101</c:v>
                </c:pt>
                <c:pt idx="10">
                  <c:v>0.58291349548182136</c:v>
                </c:pt>
                <c:pt idx="11">
                  <c:v>0.60473686509034341</c:v>
                </c:pt>
                <c:pt idx="12">
                  <c:v>0.64538272014850762</c:v>
                </c:pt>
                <c:pt idx="13">
                  <c:v>0.55854850367215791</c:v>
                </c:pt>
                <c:pt idx="14">
                  <c:v>0.63145418938991182</c:v>
                </c:pt>
                <c:pt idx="15">
                  <c:v>0.59137834292890568</c:v>
                </c:pt>
                <c:pt idx="16">
                  <c:v>0.62950462273480812</c:v>
                </c:pt>
                <c:pt idx="17">
                  <c:v>0.62274031269680619</c:v>
                </c:pt>
                <c:pt idx="18">
                  <c:v>0.45178388845611633</c:v>
                </c:pt>
                <c:pt idx="19">
                  <c:v>0.5935278215763593</c:v>
                </c:pt>
              </c:numCache>
            </c:numRef>
          </c:val>
        </c:ser>
        <c:ser>
          <c:idx val="2"/>
          <c:order val="2"/>
          <c:tx>
            <c:strRef>
              <c:f>'1.18 '!$P$3</c:f>
              <c:strCache>
                <c:ptCount val="1"/>
                <c:pt idx="0">
                  <c:v>~2013</c:v>
                </c:pt>
              </c:strCache>
            </c:strRef>
          </c:tx>
          <c:spPr>
            <a:solidFill>
              <a:schemeClr val="accent1">
                <a:lumMod val="50000"/>
              </a:schemeClr>
            </a:solidFill>
          </c:spPr>
          <c:invertIfNegative val="0"/>
          <c:dPt>
            <c:idx val="19"/>
            <c:invertIfNegative val="0"/>
            <c:bubble3D val="0"/>
            <c:spPr>
              <a:solidFill>
                <a:schemeClr val="tx2">
                  <a:lumMod val="75000"/>
                </a:schemeClr>
              </a:solidFill>
            </c:spPr>
          </c:dPt>
          <c:cat>
            <c:strRef>
              <c:f>'1.18 '!$M$4:$M$23</c:f>
              <c:strCache>
                <c:ptCount val="20"/>
                <c:pt idx="0">
                  <c:v>GTM</c:v>
                </c:pt>
                <c:pt idx="1">
                  <c:v>HND</c:v>
                </c:pt>
                <c:pt idx="2">
                  <c:v>DOM</c:v>
                </c:pt>
                <c:pt idx="3">
                  <c:v>ECU</c:v>
                </c:pt>
                <c:pt idx="4">
                  <c:v>SLV</c:v>
                </c:pt>
                <c:pt idx="5">
                  <c:v>CRI</c:v>
                </c:pt>
                <c:pt idx="6">
                  <c:v>PAN</c:v>
                </c:pt>
                <c:pt idx="7">
                  <c:v>CHL</c:v>
                </c:pt>
                <c:pt idx="8">
                  <c:v>MEX</c:v>
                </c:pt>
                <c:pt idx="9">
                  <c:v>VEN</c:v>
                </c:pt>
                <c:pt idx="10">
                  <c:v>ARG</c:v>
                </c:pt>
                <c:pt idx="11">
                  <c:v>BRA</c:v>
                </c:pt>
                <c:pt idx="12">
                  <c:v>BOL</c:v>
                </c:pt>
                <c:pt idx="13">
                  <c:v>PRY</c:v>
                </c:pt>
                <c:pt idx="14">
                  <c:v>JAM</c:v>
                </c:pt>
                <c:pt idx="15">
                  <c:v>COL</c:v>
                </c:pt>
                <c:pt idx="16">
                  <c:v>URY</c:v>
                </c:pt>
                <c:pt idx="17">
                  <c:v>PER</c:v>
                </c:pt>
                <c:pt idx="18">
                  <c:v>NIC</c:v>
                </c:pt>
                <c:pt idx="19">
                  <c:v>OCDE</c:v>
                </c:pt>
              </c:strCache>
            </c:strRef>
          </c:cat>
          <c:val>
            <c:numRef>
              <c:f>'1.18 '!$P$4:$P$23</c:f>
              <c:numCache>
                <c:formatCode>0%</c:formatCode>
                <c:ptCount val="20"/>
                <c:pt idx="0">
                  <c:v>0.37047069016376105</c:v>
                </c:pt>
                <c:pt idx="1">
                  <c:v>0.46599180472427787</c:v>
                </c:pt>
                <c:pt idx="2">
                  <c:v>0.48035130273546123</c:v>
                </c:pt>
                <c:pt idx="3">
                  <c:v>0.50270625468706054</c:v>
                </c:pt>
                <c:pt idx="4">
                  <c:v>0.50351708653235372</c:v>
                </c:pt>
                <c:pt idx="5">
                  <c:v>0.51137683305338388</c:v>
                </c:pt>
                <c:pt idx="6">
                  <c:v>0.51363860491108115</c:v>
                </c:pt>
                <c:pt idx="7">
                  <c:v>0.52574181737746428</c:v>
                </c:pt>
                <c:pt idx="8">
                  <c:v>0.53147732865063724</c:v>
                </c:pt>
                <c:pt idx="9">
                  <c:v>0.54722359345786409</c:v>
                </c:pt>
                <c:pt idx="10">
                  <c:v>0.55483732554927578</c:v>
                </c:pt>
                <c:pt idx="11">
                  <c:v>0.60736850187853664</c:v>
                </c:pt>
                <c:pt idx="12">
                  <c:v>0.61195690021761762</c:v>
                </c:pt>
                <c:pt idx="13">
                  <c:v>0.62149180938164006</c:v>
                </c:pt>
                <c:pt idx="14">
                  <c:v>0.63276214042264967</c:v>
                </c:pt>
                <c:pt idx="15">
                  <c:v>0.63312203125174726</c:v>
                </c:pt>
                <c:pt idx="16">
                  <c:v>0.66801489613942022</c:v>
                </c:pt>
                <c:pt idx="17">
                  <c:v>0.67287725759898265</c:v>
                </c:pt>
                <c:pt idx="18">
                  <c:v>0.70859410103803777</c:v>
                </c:pt>
                <c:pt idx="19">
                  <c:v>0.62608242798653535</c:v>
                </c:pt>
              </c:numCache>
            </c:numRef>
          </c:val>
        </c:ser>
        <c:dLbls>
          <c:showLegendKey val="0"/>
          <c:showVal val="0"/>
          <c:showCatName val="0"/>
          <c:showSerName val="0"/>
          <c:showPercent val="0"/>
          <c:showBubbleSize val="0"/>
        </c:dLbls>
        <c:gapWidth val="150"/>
        <c:axId val="235697664"/>
        <c:axId val="235699200"/>
      </c:barChart>
      <c:lineChart>
        <c:grouping val="standard"/>
        <c:varyColors val="0"/>
        <c:ser>
          <c:idx val="3"/>
          <c:order val="3"/>
          <c:tx>
            <c:strRef>
              <c:f>'1.18 '!$Q$3</c:f>
              <c:strCache>
                <c:ptCount val="1"/>
                <c:pt idx="0">
                  <c:v>ALC ~1993</c:v>
                </c:pt>
              </c:strCache>
            </c:strRef>
          </c:tx>
          <c:spPr>
            <a:ln w="19050">
              <a:solidFill>
                <a:schemeClr val="accent3">
                  <a:lumMod val="75000"/>
                </a:schemeClr>
              </a:solidFill>
            </a:ln>
          </c:spPr>
          <c:marker>
            <c:symbol val="none"/>
          </c:marker>
          <c:dLbls>
            <c:dLbl>
              <c:idx val="0"/>
              <c:layout>
                <c:manualLayout>
                  <c:x val="-1.4692378328741948E-2"/>
                  <c:y val="3.9024390243902439E-2"/>
                </c:manualLayout>
              </c:layout>
              <c:spPr>
                <a:solidFill>
                  <a:schemeClr val="bg1"/>
                </a:solidFill>
              </c:spPr>
              <c:txPr>
                <a:bodyPr/>
                <a:lstStyle/>
                <a:p>
                  <a:pPr>
                    <a:defRPr/>
                  </a:pPr>
                  <a:endParaRPr lang="en-US"/>
                </a:p>
              </c:txPr>
              <c:showLegendKey val="0"/>
              <c:showVal val="1"/>
              <c:showCatName val="0"/>
              <c:showSerName val="1"/>
              <c:showPercent val="0"/>
              <c:showBubbleSize val="0"/>
            </c:dLbl>
            <c:showLegendKey val="0"/>
            <c:showVal val="0"/>
            <c:showCatName val="0"/>
            <c:showSerName val="0"/>
            <c:showPercent val="0"/>
            <c:showBubbleSize val="0"/>
          </c:dLbls>
          <c:cat>
            <c:strRef>
              <c:f>'1.18 '!$M$4:$M$23</c:f>
              <c:strCache>
                <c:ptCount val="20"/>
                <c:pt idx="0">
                  <c:v>GTM</c:v>
                </c:pt>
                <c:pt idx="1">
                  <c:v>HND</c:v>
                </c:pt>
                <c:pt idx="2">
                  <c:v>DOM</c:v>
                </c:pt>
                <c:pt idx="3">
                  <c:v>ECU</c:v>
                </c:pt>
                <c:pt idx="4">
                  <c:v>SLV</c:v>
                </c:pt>
                <c:pt idx="5">
                  <c:v>CRI</c:v>
                </c:pt>
                <c:pt idx="6">
                  <c:v>PAN</c:v>
                </c:pt>
                <c:pt idx="7">
                  <c:v>CHL</c:v>
                </c:pt>
                <c:pt idx="8">
                  <c:v>MEX</c:v>
                </c:pt>
                <c:pt idx="9">
                  <c:v>VEN</c:v>
                </c:pt>
                <c:pt idx="10">
                  <c:v>ARG</c:v>
                </c:pt>
                <c:pt idx="11">
                  <c:v>BRA</c:v>
                </c:pt>
                <c:pt idx="12">
                  <c:v>BOL</c:v>
                </c:pt>
                <c:pt idx="13">
                  <c:v>PRY</c:v>
                </c:pt>
                <c:pt idx="14">
                  <c:v>JAM</c:v>
                </c:pt>
                <c:pt idx="15">
                  <c:v>COL</c:v>
                </c:pt>
                <c:pt idx="16">
                  <c:v>URY</c:v>
                </c:pt>
                <c:pt idx="17">
                  <c:v>PER</c:v>
                </c:pt>
                <c:pt idx="18">
                  <c:v>NIC</c:v>
                </c:pt>
                <c:pt idx="19">
                  <c:v>OCDE</c:v>
                </c:pt>
              </c:strCache>
            </c:strRef>
          </c:cat>
          <c:val>
            <c:numRef>
              <c:f>'1.18 '!$Q$4:$Q$23</c:f>
              <c:numCache>
                <c:formatCode>0%</c:formatCode>
                <c:ptCount val="20"/>
                <c:pt idx="0">
                  <c:v>0.47177373644682224</c:v>
                </c:pt>
                <c:pt idx="1">
                  <c:v>0.47177373644682224</c:v>
                </c:pt>
                <c:pt idx="2">
                  <c:v>0.47177373644682224</c:v>
                </c:pt>
                <c:pt idx="3">
                  <c:v>0.47177373644682224</c:v>
                </c:pt>
                <c:pt idx="4">
                  <c:v>0.47177373644682224</c:v>
                </c:pt>
                <c:pt idx="5">
                  <c:v>0.47177373644682224</c:v>
                </c:pt>
                <c:pt idx="6">
                  <c:v>0.47177373644682224</c:v>
                </c:pt>
                <c:pt idx="7">
                  <c:v>0.47177373644682224</c:v>
                </c:pt>
                <c:pt idx="8">
                  <c:v>0.47177373644682224</c:v>
                </c:pt>
                <c:pt idx="9">
                  <c:v>0.47177373644682224</c:v>
                </c:pt>
                <c:pt idx="10">
                  <c:v>0.47177373644682224</c:v>
                </c:pt>
                <c:pt idx="11">
                  <c:v>0.47177373644682224</c:v>
                </c:pt>
                <c:pt idx="12">
                  <c:v>0.47177373644682224</c:v>
                </c:pt>
                <c:pt idx="13">
                  <c:v>0.47177373644682224</c:v>
                </c:pt>
                <c:pt idx="14">
                  <c:v>0.47177373644682224</c:v>
                </c:pt>
                <c:pt idx="15">
                  <c:v>0.47177373644682224</c:v>
                </c:pt>
                <c:pt idx="16">
                  <c:v>0.47177373644682224</c:v>
                </c:pt>
                <c:pt idx="17">
                  <c:v>0.47177373644682224</c:v>
                </c:pt>
                <c:pt idx="18">
                  <c:v>0.47177373644682224</c:v>
                </c:pt>
                <c:pt idx="19">
                  <c:v>0.47177373644682224</c:v>
                </c:pt>
              </c:numCache>
            </c:numRef>
          </c:val>
          <c:smooth val="0"/>
        </c:ser>
        <c:ser>
          <c:idx val="4"/>
          <c:order val="4"/>
          <c:tx>
            <c:strRef>
              <c:f>'1.18 '!$R$3</c:f>
              <c:strCache>
                <c:ptCount val="1"/>
                <c:pt idx="0">
                  <c:v>ALC ~2003</c:v>
                </c:pt>
              </c:strCache>
            </c:strRef>
          </c:tx>
          <c:spPr>
            <a:ln w="19050">
              <a:solidFill>
                <a:schemeClr val="bg1">
                  <a:lumMod val="50000"/>
                </a:schemeClr>
              </a:solidFill>
              <a:prstDash val="dash"/>
            </a:ln>
          </c:spPr>
          <c:marker>
            <c:symbol val="none"/>
          </c:marker>
          <c:dLbls>
            <c:dLbl>
              <c:idx val="0"/>
              <c:layout>
                <c:manualLayout>
                  <c:x val="-2.0202020202020204E-2"/>
                  <c:y val="3.2520325203252036E-2"/>
                </c:manualLayout>
              </c:layout>
              <c:showLegendKey val="0"/>
              <c:showVal val="1"/>
              <c:showCatName val="0"/>
              <c:showSerName val="1"/>
              <c:showPercent val="0"/>
              <c:showBubbleSize val="0"/>
            </c:dLbl>
            <c:showLegendKey val="0"/>
            <c:showVal val="0"/>
            <c:showCatName val="0"/>
            <c:showSerName val="0"/>
            <c:showPercent val="0"/>
            <c:showBubbleSize val="0"/>
          </c:dLbls>
          <c:cat>
            <c:strRef>
              <c:f>'1.18 '!$M$4:$M$23</c:f>
              <c:strCache>
                <c:ptCount val="20"/>
                <c:pt idx="0">
                  <c:v>GTM</c:v>
                </c:pt>
                <c:pt idx="1">
                  <c:v>HND</c:v>
                </c:pt>
                <c:pt idx="2">
                  <c:v>DOM</c:v>
                </c:pt>
                <c:pt idx="3">
                  <c:v>ECU</c:v>
                </c:pt>
                <c:pt idx="4">
                  <c:v>SLV</c:v>
                </c:pt>
                <c:pt idx="5">
                  <c:v>CRI</c:v>
                </c:pt>
                <c:pt idx="6">
                  <c:v>PAN</c:v>
                </c:pt>
                <c:pt idx="7">
                  <c:v>CHL</c:v>
                </c:pt>
                <c:pt idx="8">
                  <c:v>MEX</c:v>
                </c:pt>
                <c:pt idx="9">
                  <c:v>VEN</c:v>
                </c:pt>
                <c:pt idx="10">
                  <c:v>ARG</c:v>
                </c:pt>
                <c:pt idx="11">
                  <c:v>BRA</c:v>
                </c:pt>
                <c:pt idx="12">
                  <c:v>BOL</c:v>
                </c:pt>
                <c:pt idx="13">
                  <c:v>PRY</c:v>
                </c:pt>
                <c:pt idx="14">
                  <c:v>JAM</c:v>
                </c:pt>
                <c:pt idx="15">
                  <c:v>COL</c:v>
                </c:pt>
                <c:pt idx="16">
                  <c:v>URY</c:v>
                </c:pt>
                <c:pt idx="17">
                  <c:v>PER</c:v>
                </c:pt>
                <c:pt idx="18">
                  <c:v>NIC</c:v>
                </c:pt>
                <c:pt idx="19">
                  <c:v>OCDE</c:v>
                </c:pt>
              </c:strCache>
            </c:strRef>
          </c:cat>
          <c:val>
            <c:numRef>
              <c:f>'1.18 '!$R$4:$R$23</c:f>
              <c:numCache>
                <c:formatCode>0%</c:formatCode>
                <c:ptCount val="20"/>
                <c:pt idx="0">
                  <c:v>0.5500063574097136</c:v>
                </c:pt>
                <c:pt idx="1">
                  <c:v>0.5500063574097136</c:v>
                </c:pt>
                <c:pt idx="2">
                  <c:v>0.5500063574097136</c:v>
                </c:pt>
                <c:pt idx="3">
                  <c:v>0.5500063574097136</c:v>
                </c:pt>
                <c:pt idx="4">
                  <c:v>0.5500063574097136</c:v>
                </c:pt>
                <c:pt idx="5">
                  <c:v>0.5500063574097136</c:v>
                </c:pt>
                <c:pt idx="6">
                  <c:v>0.5500063574097136</c:v>
                </c:pt>
                <c:pt idx="7">
                  <c:v>0.5500063574097136</c:v>
                </c:pt>
                <c:pt idx="8">
                  <c:v>0.5500063574097136</c:v>
                </c:pt>
                <c:pt idx="9">
                  <c:v>0.5500063574097136</c:v>
                </c:pt>
                <c:pt idx="10">
                  <c:v>0.5500063574097136</c:v>
                </c:pt>
                <c:pt idx="11">
                  <c:v>0.5500063574097136</c:v>
                </c:pt>
                <c:pt idx="12">
                  <c:v>0.5500063574097136</c:v>
                </c:pt>
                <c:pt idx="13">
                  <c:v>0.5500063574097136</c:v>
                </c:pt>
                <c:pt idx="14">
                  <c:v>0.5500063574097136</c:v>
                </c:pt>
                <c:pt idx="15">
                  <c:v>0.5500063574097136</c:v>
                </c:pt>
                <c:pt idx="16">
                  <c:v>0.5500063574097136</c:v>
                </c:pt>
                <c:pt idx="17">
                  <c:v>0.5500063574097136</c:v>
                </c:pt>
                <c:pt idx="18">
                  <c:v>0.5500063574097136</c:v>
                </c:pt>
                <c:pt idx="19">
                  <c:v>0.5500063574097136</c:v>
                </c:pt>
              </c:numCache>
            </c:numRef>
          </c:val>
          <c:smooth val="0"/>
        </c:ser>
        <c:ser>
          <c:idx val="5"/>
          <c:order val="5"/>
          <c:tx>
            <c:strRef>
              <c:f>'1.18 '!$S$3</c:f>
              <c:strCache>
                <c:ptCount val="1"/>
                <c:pt idx="0">
                  <c:v>ALC ~2013</c:v>
                </c:pt>
              </c:strCache>
            </c:strRef>
          </c:tx>
          <c:spPr>
            <a:ln w="19050">
              <a:solidFill>
                <a:sysClr val="windowText" lastClr="000000"/>
              </a:solidFill>
              <a:prstDash val="sysDash"/>
            </a:ln>
          </c:spPr>
          <c:marker>
            <c:symbol val="none"/>
          </c:marker>
          <c:dLbls>
            <c:dLbl>
              <c:idx val="0"/>
              <c:layout>
                <c:manualLayout>
                  <c:x val="-2.0202020202020186E-2"/>
                  <c:y val="-3.9024390243902439E-2"/>
                </c:manualLayout>
              </c:layout>
              <c:showLegendKey val="0"/>
              <c:showVal val="1"/>
              <c:showCatName val="0"/>
              <c:showSerName val="1"/>
              <c:showPercent val="0"/>
              <c:showBubbleSize val="0"/>
            </c:dLbl>
            <c:showLegendKey val="0"/>
            <c:showVal val="0"/>
            <c:showCatName val="0"/>
            <c:showSerName val="0"/>
            <c:showPercent val="0"/>
            <c:showBubbleSize val="0"/>
          </c:dLbls>
          <c:cat>
            <c:strRef>
              <c:f>'1.18 '!$M$4:$M$23</c:f>
              <c:strCache>
                <c:ptCount val="20"/>
                <c:pt idx="0">
                  <c:v>GTM</c:v>
                </c:pt>
                <c:pt idx="1">
                  <c:v>HND</c:v>
                </c:pt>
                <c:pt idx="2">
                  <c:v>DOM</c:v>
                </c:pt>
                <c:pt idx="3">
                  <c:v>ECU</c:v>
                </c:pt>
                <c:pt idx="4">
                  <c:v>SLV</c:v>
                </c:pt>
                <c:pt idx="5">
                  <c:v>CRI</c:v>
                </c:pt>
                <c:pt idx="6">
                  <c:v>PAN</c:v>
                </c:pt>
                <c:pt idx="7">
                  <c:v>CHL</c:v>
                </c:pt>
                <c:pt idx="8">
                  <c:v>MEX</c:v>
                </c:pt>
                <c:pt idx="9">
                  <c:v>VEN</c:v>
                </c:pt>
                <c:pt idx="10">
                  <c:v>ARG</c:v>
                </c:pt>
                <c:pt idx="11">
                  <c:v>BRA</c:v>
                </c:pt>
                <c:pt idx="12">
                  <c:v>BOL</c:v>
                </c:pt>
                <c:pt idx="13">
                  <c:v>PRY</c:v>
                </c:pt>
                <c:pt idx="14">
                  <c:v>JAM</c:v>
                </c:pt>
                <c:pt idx="15">
                  <c:v>COL</c:v>
                </c:pt>
                <c:pt idx="16">
                  <c:v>URY</c:v>
                </c:pt>
                <c:pt idx="17">
                  <c:v>PER</c:v>
                </c:pt>
                <c:pt idx="18">
                  <c:v>NIC</c:v>
                </c:pt>
                <c:pt idx="19">
                  <c:v>OCDE</c:v>
                </c:pt>
              </c:strCache>
            </c:strRef>
          </c:cat>
          <c:val>
            <c:numRef>
              <c:f>'1.18 '!$S$4:$S$23</c:f>
              <c:numCache>
                <c:formatCode>0%</c:formatCode>
                <c:ptCount val="20"/>
                <c:pt idx="0">
                  <c:v>0.57567849686847594</c:v>
                </c:pt>
                <c:pt idx="1">
                  <c:v>0.57567849686847594</c:v>
                </c:pt>
                <c:pt idx="2">
                  <c:v>0.57567849686847594</c:v>
                </c:pt>
                <c:pt idx="3">
                  <c:v>0.57567849686847594</c:v>
                </c:pt>
                <c:pt idx="4">
                  <c:v>0.57567849686847594</c:v>
                </c:pt>
                <c:pt idx="5">
                  <c:v>0.57567849686847594</c:v>
                </c:pt>
                <c:pt idx="6">
                  <c:v>0.57567849686847594</c:v>
                </c:pt>
                <c:pt idx="7">
                  <c:v>0.57567849686847594</c:v>
                </c:pt>
                <c:pt idx="8">
                  <c:v>0.57567849686847594</c:v>
                </c:pt>
                <c:pt idx="9">
                  <c:v>0.57567849686847594</c:v>
                </c:pt>
                <c:pt idx="10">
                  <c:v>0.57567849686847594</c:v>
                </c:pt>
                <c:pt idx="11">
                  <c:v>0.57567849686847594</c:v>
                </c:pt>
                <c:pt idx="12">
                  <c:v>0.57567849686847594</c:v>
                </c:pt>
                <c:pt idx="13">
                  <c:v>0.57567849686847594</c:v>
                </c:pt>
                <c:pt idx="14">
                  <c:v>0.57567849686847594</c:v>
                </c:pt>
                <c:pt idx="15">
                  <c:v>0.57567849686847594</c:v>
                </c:pt>
                <c:pt idx="16">
                  <c:v>0.57567849686847594</c:v>
                </c:pt>
                <c:pt idx="17">
                  <c:v>0.57567849686847594</c:v>
                </c:pt>
                <c:pt idx="18">
                  <c:v>0.57567849686847594</c:v>
                </c:pt>
                <c:pt idx="19">
                  <c:v>0.57567849686847594</c:v>
                </c:pt>
              </c:numCache>
            </c:numRef>
          </c:val>
          <c:smooth val="0"/>
        </c:ser>
        <c:dLbls>
          <c:showLegendKey val="0"/>
          <c:showVal val="0"/>
          <c:showCatName val="0"/>
          <c:showSerName val="0"/>
          <c:showPercent val="0"/>
          <c:showBubbleSize val="0"/>
        </c:dLbls>
        <c:marker val="1"/>
        <c:smooth val="0"/>
        <c:axId val="235697664"/>
        <c:axId val="235699200"/>
      </c:lineChart>
      <c:catAx>
        <c:axId val="235697664"/>
        <c:scaling>
          <c:orientation val="minMax"/>
        </c:scaling>
        <c:delete val="0"/>
        <c:axPos val="b"/>
        <c:majorTickMark val="out"/>
        <c:minorTickMark val="none"/>
        <c:tickLblPos val="nextTo"/>
        <c:crossAx val="235699200"/>
        <c:crosses val="autoZero"/>
        <c:auto val="1"/>
        <c:lblAlgn val="ctr"/>
        <c:lblOffset val="100"/>
        <c:noMultiLvlLbl val="0"/>
      </c:catAx>
      <c:valAx>
        <c:axId val="235699200"/>
        <c:scaling>
          <c:orientation val="minMax"/>
        </c:scaling>
        <c:delete val="0"/>
        <c:axPos val="l"/>
        <c:majorGridlines>
          <c:spPr>
            <a:ln>
              <a:prstDash val="dash"/>
            </a:ln>
          </c:spPr>
        </c:majorGridlines>
        <c:title>
          <c:tx>
            <c:rich>
              <a:bodyPr rot="-5400000" vert="horz"/>
              <a:lstStyle/>
              <a:p>
                <a:pPr>
                  <a:defRPr b="0">
                    <a:latin typeface="Times New Roman" panose="02020603050405020304" pitchFamily="18" charset="0"/>
                    <a:cs typeface="Times New Roman" panose="02020603050405020304" pitchFamily="18" charset="0"/>
                  </a:defRPr>
                </a:pPr>
                <a:r>
                  <a:rPr lang="en-US" b="0">
                    <a:latin typeface="Times New Roman" panose="02020603050405020304" pitchFamily="18" charset="0"/>
                    <a:cs typeface="Times New Roman" panose="02020603050405020304" pitchFamily="18" charset="0"/>
                  </a:rPr>
                  <a:t>Población Económicamente Activa / PET</a:t>
                </a:r>
              </a:p>
            </c:rich>
          </c:tx>
          <c:layout>
            <c:manualLayout>
              <c:xMode val="edge"/>
              <c:yMode val="edge"/>
              <c:x val="7.3461891643709825E-3"/>
              <c:y val="0.15674463862748864"/>
            </c:manualLayout>
          </c:layout>
          <c:overlay val="0"/>
        </c:title>
        <c:numFmt formatCode="0%" sourceLinked="1"/>
        <c:majorTickMark val="out"/>
        <c:minorTickMark val="none"/>
        <c:tickLblPos val="nextTo"/>
        <c:crossAx val="235697664"/>
        <c:crosses val="autoZero"/>
        <c:crossBetween val="between"/>
      </c:valAx>
    </c:plotArea>
    <c:legend>
      <c:legendPos val="b"/>
      <c:layout/>
      <c:overlay val="0"/>
    </c:legend>
    <c:plotVisOnly val="1"/>
    <c:dispBlanksAs val="gap"/>
    <c:showDLblsOverMax val="0"/>
  </c:chart>
  <c:spPr>
    <a:ln>
      <a:noFill/>
    </a:ln>
  </c:sp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strRef>
              <c:f>'1.19'!$B$4</c:f>
              <c:strCache>
                <c:ptCount val="1"/>
                <c:pt idx="0">
                  <c:v>Nivel Bajo</c:v>
                </c:pt>
              </c:strCache>
            </c:strRef>
          </c:tx>
          <c:spPr>
            <a:solidFill>
              <a:schemeClr val="accent1">
                <a:lumMod val="60000"/>
                <a:lumOff val="40000"/>
              </a:schemeClr>
            </a:solidFill>
          </c:spPr>
          <c:invertIfNegative val="0"/>
          <c:cat>
            <c:strRef>
              <c:f>'1.19'!$A$5:$A$24</c:f>
              <c:strCache>
                <c:ptCount val="20"/>
                <c:pt idx="0">
                  <c:v>GTM</c:v>
                </c:pt>
                <c:pt idx="1">
                  <c:v>CHL</c:v>
                </c:pt>
                <c:pt idx="2">
                  <c:v>SLV</c:v>
                </c:pt>
                <c:pt idx="3">
                  <c:v>PAN</c:v>
                </c:pt>
                <c:pt idx="4">
                  <c:v>ARG</c:v>
                </c:pt>
                <c:pt idx="5">
                  <c:v>CRI</c:v>
                </c:pt>
                <c:pt idx="6">
                  <c:v>DOM</c:v>
                </c:pt>
                <c:pt idx="7">
                  <c:v>HND</c:v>
                </c:pt>
                <c:pt idx="8">
                  <c:v>BRA</c:v>
                </c:pt>
                <c:pt idx="9">
                  <c:v>MEX</c:v>
                </c:pt>
                <c:pt idx="10">
                  <c:v>ALC</c:v>
                </c:pt>
                <c:pt idx="11">
                  <c:v>ECU</c:v>
                </c:pt>
                <c:pt idx="12">
                  <c:v>JAM</c:v>
                </c:pt>
                <c:pt idx="13">
                  <c:v>VEN</c:v>
                </c:pt>
                <c:pt idx="14">
                  <c:v>URY</c:v>
                </c:pt>
                <c:pt idx="15">
                  <c:v>COL</c:v>
                </c:pt>
                <c:pt idx="16">
                  <c:v>PRY</c:v>
                </c:pt>
                <c:pt idx="17">
                  <c:v>BOL</c:v>
                </c:pt>
                <c:pt idx="18">
                  <c:v>PER</c:v>
                </c:pt>
                <c:pt idx="19">
                  <c:v>NIC</c:v>
                </c:pt>
              </c:strCache>
            </c:strRef>
          </c:cat>
          <c:val>
            <c:numRef>
              <c:f>'1.19'!$B$5:$B$24</c:f>
              <c:numCache>
                <c:formatCode>0%</c:formatCode>
                <c:ptCount val="20"/>
                <c:pt idx="0">
                  <c:v>0.60138341458664402</c:v>
                </c:pt>
                <c:pt idx="1">
                  <c:v>0.61039354913209154</c:v>
                </c:pt>
                <c:pt idx="2">
                  <c:v>0.66027789945236215</c:v>
                </c:pt>
                <c:pt idx="3">
                  <c:v>0.66272420067585136</c:v>
                </c:pt>
                <c:pt idx="4">
                  <c:v>0.66587994457005661</c:v>
                </c:pt>
                <c:pt idx="5">
                  <c:v>0.66763364492130794</c:v>
                </c:pt>
                <c:pt idx="6">
                  <c:v>0.67788765901424974</c:v>
                </c:pt>
                <c:pt idx="7">
                  <c:v>0.689167381603911</c:v>
                </c:pt>
                <c:pt idx="8">
                  <c:v>0.69419464384191532</c:v>
                </c:pt>
                <c:pt idx="9">
                  <c:v>0.70046652123544995</c:v>
                </c:pt>
                <c:pt idx="10">
                  <c:v>0.70626271532583906</c:v>
                </c:pt>
                <c:pt idx="11">
                  <c:v>0.7147029220451111</c:v>
                </c:pt>
                <c:pt idx="12">
                  <c:v>0.72827859459994138</c:v>
                </c:pt>
                <c:pt idx="13">
                  <c:v>0.73431897254255307</c:v>
                </c:pt>
                <c:pt idx="14">
                  <c:v>0.74908702719609055</c:v>
                </c:pt>
                <c:pt idx="15">
                  <c:v>0.75909450152421809</c:v>
                </c:pt>
                <c:pt idx="16">
                  <c:v>0.77146624743642722</c:v>
                </c:pt>
                <c:pt idx="17">
                  <c:v>0.81346148007275876</c:v>
                </c:pt>
                <c:pt idx="18">
                  <c:v>0.82722180523846423</c:v>
                </c:pt>
                <c:pt idx="19">
                  <c:v>0.82887260911019012</c:v>
                </c:pt>
              </c:numCache>
            </c:numRef>
          </c:val>
        </c:ser>
        <c:ser>
          <c:idx val="1"/>
          <c:order val="1"/>
          <c:tx>
            <c:strRef>
              <c:f>'1.19'!$C$4</c:f>
              <c:strCache>
                <c:ptCount val="1"/>
                <c:pt idx="0">
                  <c:v>Nivel medio</c:v>
                </c:pt>
              </c:strCache>
            </c:strRef>
          </c:tx>
          <c:spPr>
            <a:solidFill>
              <a:schemeClr val="tx2">
                <a:lumMod val="75000"/>
              </a:schemeClr>
            </a:solidFill>
          </c:spPr>
          <c:invertIfNegative val="0"/>
          <c:cat>
            <c:strRef>
              <c:f>'1.19'!$A$5:$A$24</c:f>
              <c:strCache>
                <c:ptCount val="20"/>
                <c:pt idx="0">
                  <c:v>GTM</c:v>
                </c:pt>
                <c:pt idx="1">
                  <c:v>CHL</c:v>
                </c:pt>
                <c:pt idx="2">
                  <c:v>SLV</c:v>
                </c:pt>
                <c:pt idx="3">
                  <c:v>PAN</c:v>
                </c:pt>
                <c:pt idx="4">
                  <c:v>ARG</c:v>
                </c:pt>
                <c:pt idx="5">
                  <c:v>CRI</c:v>
                </c:pt>
                <c:pt idx="6">
                  <c:v>DOM</c:v>
                </c:pt>
                <c:pt idx="7">
                  <c:v>HND</c:v>
                </c:pt>
                <c:pt idx="8">
                  <c:v>BRA</c:v>
                </c:pt>
                <c:pt idx="9">
                  <c:v>MEX</c:v>
                </c:pt>
                <c:pt idx="10">
                  <c:v>ALC</c:v>
                </c:pt>
                <c:pt idx="11">
                  <c:v>ECU</c:v>
                </c:pt>
                <c:pt idx="12">
                  <c:v>JAM</c:v>
                </c:pt>
                <c:pt idx="13">
                  <c:v>VEN</c:v>
                </c:pt>
                <c:pt idx="14">
                  <c:v>URY</c:v>
                </c:pt>
                <c:pt idx="15">
                  <c:v>COL</c:v>
                </c:pt>
                <c:pt idx="16">
                  <c:v>PRY</c:v>
                </c:pt>
                <c:pt idx="17">
                  <c:v>BOL</c:v>
                </c:pt>
                <c:pt idx="18">
                  <c:v>PER</c:v>
                </c:pt>
                <c:pt idx="19">
                  <c:v>NIC</c:v>
                </c:pt>
              </c:strCache>
            </c:strRef>
          </c:cat>
          <c:val>
            <c:numRef>
              <c:f>'1.19'!$C$5:$C$24</c:f>
              <c:numCache>
                <c:formatCode>0%</c:formatCode>
                <c:ptCount val="20"/>
                <c:pt idx="0">
                  <c:v>0.76399532731520625</c:v>
                </c:pt>
                <c:pt idx="1">
                  <c:v>0.75756402476573326</c:v>
                </c:pt>
                <c:pt idx="2">
                  <c:v>0.79755190395655395</c:v>
                </c:pt>
                <c:pt idx="3">
                  <c:v>0.7588004147393328</c:v>
                </c:pt>
                <c:pt idx="4">
                  <c:v>0.77737399175659261</c:v>
                </c:pt>
                <c:pt idx="5">
                  <c:v>0.75835133762172025</c:v>
                </c:pt>
                <c:pt idx="6">
                  <c:v>0.74548845761477156</c:v>
                </c:pt>
                <c:pt idx="7">
                  <c:v>0.78015485135887541</c:v>
                </c:pt>
                <c:pt idx="8">
                  <c:v>0.80456406565652194</c:v>
                </c:pt>
                <c:pt idx="9">
                  <c:v>0.76660768348432107</c:v>
                </c:pt>
                <c:pt idx="10">
                  <c:v>0.79575493607117709</c:v>
                </c:pt>
                <c:pt idx="11">
                  <c:v>0.75140573222333773</c:v>
                </c:pt>
                <c:pt idx="12">
                  <c:v>0.82887085304955865</c:v>
                </c:pt>
                <c:pt idx="13">
                  <c:v>0.78251310901563442</c:v>
                </c:pt>
                <c:pt idx="14">
                  <c:v>0.85920203800071193</c:v>
                </c:pt>
                <c:pt idx="15">
                  <c:v>0.84491096205776572</c:v>
                </c:pt>
                <c:pt idx="16">
                  <c:v>0.83059611025578983</c:v>
                </c:pt>
                <c:pt idx="17">
                  <c:v>0.80906328397006977</c:v>
                </c:pt>
                <c:pt idx="18">
                  <c:v>0.84630229242993138</c:v>
                </c:pt>
                <c:pt idx="19">
                  <c:v>0.88609623491378564</c:v>
                </c:pt>
              </c:numCache>
            </c:numRef>
          </c:val>
        </c:ser>
        <c:dLbls>
          <c:showLegendKey val="0"/>
          <c:showVal val="0"/>
          <c:showCatName val="0"/>
          <c:showSerName val="0"/>
          <c:showPercent val="0"/>
          <c:showBubbleSize val="0"/>
        </c:dLbls>
        <c:gapWidth val="150"/>
        <c:axId val="235508864"/>
        <c:axId val="235510784"/>
      </c:barChart>
      <c:lineChart>
        <c:grouping val="standard"/>
        <c:varyColors val="0"/>
        <c:ser>
          <c:idx val="2"/>
          <c:order val="2"/>
          <c:tx>
            <c:strRef>
              <c:f>'1.19'!$D$4</c:f>
              <c:strCache>
                <c:ptCount val="1"/>
                <c:pt idx="0">
                  <c:v>Nivel alto</c:v>
                </c:pt>
              </c:strCache>
            </c:strRef>
          </c:tx>
          <c:spPr>
            <a:ln>
              <a:noFill/>
            </a:ln>
          </c:spPr>
          <c:marker>
            <c:spPr>
              <a:solidFill>
                <a:schemeClr val="accent6">
                  <a:lumMod val="75000"/>
                </a:schemeClr>
              </a:solidFill>
              <a:ln>
                <a:noFill/>
              </a:ln>
            </c:spPr>
          </c:marker>
          <c:cat>
            <c:strRef>
              <c:f>'1.19'!$A$5:$A$24</c:f>
              <c:strCache>
                <c:ptCount val="20"/>
                <c:pt idx="0">
                  <c:v>GTM</c:v>
                </c:pt>
                <c:pt idx="1">
                  <c:v>CHL</c:v>
                </c:pt>
                <c:pt idx="2">
                  <c:v>SLV</c:v>
                </c:pt>
                <c:pt idx="3">
                  <c:v>PAN</c:v>
                </c:pt>
                <c:pt idx="4">
                  <c:v>ARG</c:v>
                </c:pt>
                <c:pt idx="5">
                  <c:v>CRI</c:v>
                </c:pt>
                <c:pt idx="6">
                  <c:v>DOM</c:v>
                </c:pt>
                <c:pt idx="7">
                  <c:v>HND</c:v>
                </c:pt>
                <c:pt idx="8">
                  <c:v>BRA</c:v>
                </c:pt>
                <c:pt idx="9">
                  <c:v>MEX</c:v>
                </c:pt>
                <c:pt idx="10">
                  <c:v>ALC</c:v>
                </c:pt>
                <c:pt idx="11">
                  <c:v>ECU</c:v>
                </c:pt>
                <c:pt idx="12">
                  <c:v>JAM</c:v>
                </c:pt>
                <c:pt idx="13">
                  <c:v>VEN</c:v>
                </c:pt>
                <c:pt idx="14">
                  <c:v>URY</c:v>
                </c:pt>
                <c:pt idx="15">
                  <c:v>COL</c:v>
                </c:pt>
                <c:pt idx="16">
                  <c:v>PRY</c:v>
                </c:pt>
                <c:pt idx="17">
                  <c:v>BOL</c:v>
                </c:pt>
                <c:pt idx="18">
                  <c:v>PER</c:v>
                </c:pt>
                <c:pt idx="19">
                  <c:v>NIC</c:v>
                </c:pt>
              </c:strCache>
            </c:strRef>
          </c:cat>
          <c:val>
            <c:numRef>
              <c:f>'1.19'!$D$5:$D$24</c:f>
              <c:numCache>
                <c:formatCode>0%</c:formatCode>
                <c:ptCount val="20"/>
                <c:pt idx="0">
                  <c:v>0.86523970407125672</c:v>
                </c:pt>
                <c:pt idx="1">
                  <c:v>0.84541858989403773</c:v>
                </c:pt>
                <c:pt idx="2">
                  <c:v>0.86206535311122379</c:v>
                </c:pt>
                <c:pt idx="3">
                  <c:v>0.86722600053191845</c:v>
                </c:pt>
                <c:pt idx="4">
                  <c:v>0.85970863271459708</c:v>
                </c:pt>
                <c:pt idx="5">
                  <c:v>0.87286131811784029</c:v>
                </c:pt>
                <c:pt idx="6">
                  <c:v>0.84596174958653936</c:v>
                </c:pt>
                <c:pt idx="7">
                  <c:v>0.86369158900386933</c:v>
                </c:pt>
                <c:pt idx="8">
                  <c:v>0.86996542804693655</c:v>
                </c:pt>
                <c:pt idx="9">
                  <c:v>0.81592236222221337</c:v>
                </c:pt>
                <c:pt idx="10">
                  <c:v>0.85769322455049934</c:v>
                </c:pt>
                <c:pt idx="11">
                  <c:v>0.85366671079290746</c:v>
                </c:pt>
                <c:pt idx="13">
                  <c:v>0.85664813660056205</c:v>
                </c:pt>
                <c:pt idx="14">
                  <c:v>0.90949807254076565</c:v>
                </c:pt>
                <c:pt idx="15">
                  <c:v>0.90727711940865163</c:v>
                </c:pt>
                <c:pt idx="16">
                  <c:v>0.90240995009017599</c:v>
                </c:pt>
                <c:pt idx="17">
                  <c:v>0.833131181496788</c:v>
                </c:pt>
                <c:pt idx="18">
                  <c:v>0.88269595686565816</c:v>
                </c:pt>
                <c:pt idx="19">
                  <c:v>0.91317157317680242</c:v>
                </c:pt>
              </c:numCache>
            </c:numRef>
          </c:val>
          <c:smooth val="0"/>
        </c:ser>
        <c:dLbls>
          <c:showLegendKey val="0"/>
          <c:showVal val="0"/>
          <c:showCatName val="0"/>
          <c:showSerName val="0"/>
          <c:showPercent val="0"/>
          <c:showBubbleSize val="0"/>
        </c:dLbls>
        <c:marker val="1"/>
        <c:smooth val="0"/>
        <c:axId val="235508864"/>
        <c:axId val="235510784"/>
      </c:lineChart>
      <c:catAx>
        <c:axId val="235508864"/>
        <c:scaling>
          <c:orientation val="minMax"/>
        </c:scaling>
        <c:delete val="0"/>
        <c:axPos val="b"/>
        <c:majorTickMark val="out"/>
        <c:minorTickMark val="none"/>
        <c:tickLblPos val="nextTo"/>
        <c:crossAx val="235510784"/>
        <c:crosses val="autoZero"/>
        <c:auto val="1"/>
        <c:lblAlgn val="ctr"/>
        <c:lblOffset val="100"/>
        <c:noMultiLvlLbl val="0"/>
      </c:catAx>
      <c:valAx>
        <c:axId val="235510784"/>
        <c:scaling>
          <c:orientation val="minMax"/>
        </c:scaling>
        <c:delete val="0"/>
        <c:axPos val="l"/>
        <c:majorGridlines>
          <c:spPr>
            <a:ln>
              <a:prstDash val="sysDash"/>
            </a:ln>
          </c:spPr>
        </c:majorGridlines>
        <c:title>
          <c:tx>
            <c:rich>
              <a:bodyPr rot="-5400000" vert="horz"/>
              <a:lstStyle/>
              <a:p>
                <a:pPr>
                  <a:defRPr b="0"/>
                </a:pPr>
                <a:r>
                  <a:rPr lang="en-US" b="0"/>
                  <a:t>Población Económicamente Activa/ PET (en porcentaje)</a:t>
                </a:r>
              </a:p>
            </c:rich>
          </c:tx>
          <c:layout>
            <c:manualLayout>
              <c:xMode val="edge"/>
              <c:yMode val="edge"/>
              <c:x val="1.3582342954159592E-2"/>
              <c:y val="6.9093267411341031E-2"/>
            </c:manualLayout>
          </c:layout>
          <c:overlay val="0"/>
        </c:title>
        <c:numFmt formatCode="0%" sourceLinked="1"/>
        <c:majorTickMark val="out"/>
        <c:minorTickMark val="none"/>
        <c:tickLblPos val="nextTo"/>
        <c:crossAx val="235508864"/>
        <c:crosses val="autoZero"/>
        <c:crossBetween val="between"/>
      </c:valAx>
    </c:plotArea>
    <c:legend>
      <c:legendPos val="b"/>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000"/>
          </a:pPr>
          <a:endParaRPr lang="en-US"/>
        </a:p>
      </c:txPr>
    </c:title>
    <c:autoTitleDeleted val="0"/>
    <c:plotArea>
      <c:layout>
        <c:manualLayout>
          <c:layoutTarget val="inner"/>
          <c:xMode val="edge"/>
          <c:yMode val="edge"/>
          <c:x val="0.13257422747807082"/>
          <c:y val="9.0532546247603526E-2"/>
          <c:w val="0.74433109894720406"/>
          <c:h val="0.74565760507373402"/>
        </c:manualLayout>
      </c:layout>
      <c:barChart>
        <c:barDir val="bar"/>
        <c:grouping val="clustered"/>
        <c:varyColors val="0"/>
        <c:ser>
          <c:idx val="0"/>
          <c:order val="0"/>
          <c:tx>
            <c:strRef>
              <c:f>'1.2'!$R$7</c:f>
              <c:strCache>
                <c:ptCount val="1"/>
                <c:pt idx="0">
                  <c:v>1993-2003</c:v>
                </c:pt>
              </c:strCache>
            </c:strRef>
          </c:tx>
          <c:invertIfNegative val="0"/>
          <c:dPt>
            <c:idx val="6"/>
            <c:invertIfNegative val="0"/>
            <c:bubble3D val="0"/>
            <c:spPr>
              <a:solidFill>
                <a:srgbClr val="FF0000"/>
              </a:solidFill>
            </c:spPr>
          </c:dPt>
          <c:cat>
            <c:strRef>
              <c:f>'1.2'!$Q$8:$Q$24</c:f>
              <c:strCache>
                <c:ptCount val="17"/>
                <c:pt idx="0">
                  <c:v>COL</c:v>
                </c:pt>
                <c:pt idx="1">
                  <c:v>MEX</c:v>
                </c:pt>
                <c:pt idx="2">
                  <c:v>CHL</c:v>
                </c:pt>
                <c:pt idx="3">
                  <c:v>VEN</c:v>
                </c:pt>
                <c:pt idx="4">
                  <c:v>URY</c:v>
                </c:pt>
                <c:pt idx="5">
                  <c:v>ECU</c:v>
                </c:pt>
                <c:pt idx="6">
                  <c:v>ALC</c:v>
                </c:pt>
                <c:pt idx="7">
                  <c:v>BRA</c:v>
                </c:pt>
                <c:pt idx="8">
                  <c:v>ARG</c:v>
                </c:pt>
                <c:pt idx="9">
                  <c:v>PAN</c:v>
                </c:pt>
                <c:pt idx="10">
                  <c:v>DOM</c:v>
                </c:pt>
                <c:pt idx="11">
                  <c:v>CRI</c:v>
                </c:pt>
                <c:pt idx="12">
                  <c:v>HND</c:v>
                </c:pt>
                <c:pt idx="13">
                  <c:v>PRY</c:v>
                </c:pt>
                <c:pt idx="14">
                  <c:v>SLV</c:v>
                </c:pt>
                <c:pt idx="15">
                  <c:v>PER</c:v>
                </c:pt>
                <c:pt idx="16">
                  <c:v>BOL</c:v>
                </c:pt>
              </c:strCache>
            </c:strRef>
          </c:cat>
          <c:val>
            <c:numRef>
              <c:f>'1.2'!$R$8:$R$24</c:f>
              <c:numCache>
                <c:formatCode>0.00</c:formatCode>
                <c:ptCount val="17"/>
                <c:pt idx="0">
                  <c:v>3.4518654584880237E-3</c:v>
                </c:pt>
                <c:pt idx="1">
                  <c:v>1.290776427951873E-2</c:v>
                </c:pt>
                <c:pt idx="2">
                  <c:v>-1.2472960935743294E-2</c:v>
                </c:pt>
                <c:pt idx="3">
                  <c:v>4.9076354563235891E-2</c:v>
                </c:pt>
                <c:pt idx="4">
                  <c:v>-1.2706143748425602E-2</c:v>
                </c:pt>
                <c:pt idx="5">
                  <c:v>7.162872672962689E-2</c:v>
                </c:pt>
                <c:pt idx="6">
                  <c:v>4.1468020094620861E-2</c:v>
                </c:pt>
                <c:pt idx="7">
                  <c:v>5.866972040017282E-2</c:v>
                </c:pt>
                <c:pt idx="8">
                  <c:v>4.8221939018581683E-2</c:v>
                </c:pt>
                <c:pt idx="9">
                  <c:v>3.1970580954032102E-2</c:v>
                </c:pt>
                <c:pt idx="10">
                  <c:v>6.0520194268226357E-2</c:v>
                </c:pt>
                <c:pt idx="11">
                  <c:v>8.9216315409400226E-2</c:v>
                </c:pt>
                <c:pt idx="12">
                  <c:v>8.1537295935517451E-2</c:v>
                </c:pt>
                <c:pt idx="13">
                  <c:v>6.9244019083950059E-2</c:v>
                </c:pt>
                <c:pt idx="14">
                  <c:v>7.0643078343118781E-2</c:v>
                </c:pt>
                <c:pt idx="15">
                  <c:v>4.3126505549033578E-2</c:v>
                </c:pt>
                <c:pt idx="16">
                  <c:v>0.1341739708900449</c:v>
                </c:pt>
              </c:numCache>
            </c:numRef>
          </c:val>
        </c:ser>
        <c:dLbls>
          <c:showLegendKey val="0"/>
          <c:showVal val="0"/>
          <c:showCatName val="0"/>
          <c:showSerName val="0"/>
          <c:showPercent val="0"/>
          <c:showBubbleSize val="0"/>
        </c:dLbls>
        <c:gapWidth val="150"/>
        <c:axId val="231077760"/>
        <c:axId val="231079296"/>
      </c:barChart>
      <c:catAx>
        <c:axId val="231077760"/>
        <c:scaling>
          <c:orientation val="minMax"/>
        </c:scaling>
        <c:delete val="0"/>
        <c:axPos val="l"/>
        <c:majorTickMark val="out"/>
        <c:minorTickMark val="none"/>
        <c:tickLblPos val="nextTo"/>
        <c:crossAx val="231079296"/>
        <c:crosses val="autoZero"/>
        <c:auto val="1"/>
        <c:lblAlgn val="ctr"/>
        <c:lblOffset val="100"/>
        <c:noMultiLvlLbl val="0"/>
      </c:catAx>
      <c:valAx>
        <c:axId val="231079296"/>
        <c:scaling>
          <c:orientation val="minMax"/>
          <c:max val="0.15000000000000002"/>
        </c:scaling>
        <c:delete val="0"/>
        <c:axPos val="b"/>
        <c:majorGridlines>
          <c:spPr>
            <a:ln>
              <a:prstDash val="sysDash"/>
            </a:ln>
          </c:spPr>
        </c:majorGridlines>
        <c:title>
          <c:tx>
            <c:rich>
              <a:bodyPr/>
              <a:lstStyle/>
              <a:p>
                <a:pPr>
                  <a:defRPr/>
                </a:pPr>
                <a:r>
                  <a:rPr lang="en-US"/>
                  <a:t>Variación (en puntos porcentuales)</a:t>
                </a:r>
              </a:p>
            </c:rich>
          </c:tx>
          <c:layout>
            <c:manualLayout>
              <c:xMode val="edge"/>
              <c:yMode val="edge"/>
              <c:x val="0.26473036130706712"/>
              <c:y val="0.91065650488033156"/>
            </c:manualLayout>
          </c:layout>
          <c:overlay val="0"/>
        </c:title>
        <c:numFmt formatCode="0.00" sourceLinked="1"/>
        <c:majorTickMark val="out"/>
        <c:minorTickMark val="none"/>
        <c:tickLblPos val="nextTo"/>
        <c:crossAx val="231077760"/>
        <c:crosses val="autoZero"/>
        <c:crossBetween val="between"/>
        <c:majorUnit val="5.000000000000001E-2"/>
      </c:valAx>
    </c:plotArea>
    <c:plotVisOnly val="1"/>
    <c:dispBlanksAs val="gap"/>
    <c:showDLblsOverMax val="0"/>
  </c:chart>
  <c:spPr>
    <a:ln>
      <a:no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layout/>
      <c:overlay val="0"/>
      <c:txPr>
        <a:bodyPr/>
        <a:lstStyle/>
        <a:p>
          <a:pPr>
            <a:defRPr sz="1050"/>
          </a:pPr>
          <a:endParaRPr lang="en-US"/>
        </a:p>
      </c:txPr>
    </c:title>
    <c:autoTitleDeleted val="0"/>
    <c:plotArea>
      <c:layout/>
      <c:barChart>
        <c:barDir val="bar"/>
        <c:grouping val="clustered"/>
        <c:varyColors val="0"/>
        <c:ser>
          <c:idx val="0"/>
          <c:order val="0"/>
          <c:tx>
            <c:strRef>
              <c:f>'1.2'!$S$7</c:f>
              <c:strCache>
                <c:ptCount val="1"/>
                <c:pt idx="0">
                  <c:v>2003-2013</c:v>
                </c:pt>
              </c:strCache>
            </c:strRef>
          </c:tx>
          <c:invertIfNegative val="0"/>
          <c:dPt>
            <c:idx val="6"/>
            <c:invertIfNegative val="0"/>
            <c:bubble3D val="0"/>
            <c:spPr>
              <a:solidFill>
                <a:srgbClr val="FF0000"/>
              </a:solidFill>
            </c:spPr>
          </c:dPt>
          <c:cat>
            <c:strRef>
              <c:f>'1.2'!$Q$8:$Q$24</c:f>
              <c:strCache>
                <c:ptCount val="17"/>
                <c:pt idx="0">
                  <c:v>COL</c:v>
                </c:pt>
                <c:pt idx="1">
                  <c:v>MEX</c:v>
                </c:pt>
                <c:pt idx="2">
                  <c:v>CHL</c:v>
                </c:pt>
                <c:pt idx="3">
                  <c:v>VEN</c:v>
                </c:pt>
                <c:pt idx="4">
                  <c:v>URY</c:v>
                </c:pt>
                <c:pt idx="5">
                  <c:v>ECU</c:v>
                </c:pt>
                <c:pt idx="6">
                  <c:v>ALC</c:v>
                </c:pt>
                <c:pt idx="7">
                  <c:v>BRA</c:v>
                </c:pt>
                <c:pt idx="8">
                  <c:v>ARG</c:v>
                </c:pt>
                <c:pt idx="9">
                  <c:v>PAN</c:v>
                </c:pt>
                <c:pt idx="10">
                  <c:v>DOM</c:v>
                </c:pt>
                <c:pt idx="11">
                  <c:v>CRI</c:v>
                </c:pt>
                <c:pt idx="12">
                  <c:v>HND</c:v>
                </c:pt>
                <c:pt idx="13">
                  <c:v>PRY</c:v>
                </c:pt>
                <c:pt idx="14">
                  <c:v>SLV</c:v>
                </c:pt>
                <c:pt idx="15">
                  <c:v>PER</c:v>
                </c:pt>
                <c:pt idx="16">
                  <c:v>BOL</c:v>
                </c:pt>
              </c:strCache>
            </c:strRef>
          </c:cat>
          <c:val>
            <c:numRef>
              <c:f>'1.2'!$S$8:$S$24</c:f>
              <c:numCache>
                <c:formatCode>0.00</c:formatCode>
                <c:ptCount val="17"/>
                <c:pt idx="0">
                  <c:v>3.7696564560596502E-2</c:v>
                </c:pt>
                <c:pt idx="1">
                  <c:v>3.4903182575721392E-2</c:v>
                </c:pt>
                <c:pt idx="2">
                  <c:v>8.4216867529181172E-2</c:v>
                </c:pt>
                <c:pt idx="3">
                  <c:v>2.7181778561954528E-2</c:v>
                </c:pt>
                <c:pt idx="4">
                  <c:v>9.0318510949259523E-2</c:v>
                </c:pt>
                <c:pt idx="5">
                  <c:v>6.4925445876782839E-3</c:v>
                </c:pt>
                <c:pt idx="6">
                  <c:v>3.8225349335029912E-2</c:v>
                </c:pt>
                <c:pt idx="7">
                  <c:v>2.5981314430414792E-2</c:v>
                </c:pt>
                <c:pt idx="8">
                  <c:v>4.5325064770638246E-2</c:v>
                </c:pt>
                <c:pt idx="9">
                  <c:v>6.2082905888339313E-2</c:v>
                </c:pt>
                <c:pt idx="10">
                  <c:v>3.3596860564609754E-2</c:v>
                </c:pt>
                <c:pt idx="11">
                  <c:v>2.182910388902487E-2</c:v>
                </c:pt>
                <c:pt idx="12">
                  <c:v>3.0166722949666991E-2</c:v>
                </c:pt>
                <c:pt idx="13">
                  <c:v>5.3574402108542141E-2</c:v>
                </c:pt>
                <c:pt idx="14">
                  <c:v>6.1055673737197225E-2</c:v>
                </c:pt>
                <c:pt idx="15">
                  <c:v>0.12131079204200251</c:v>
                </c:pt>
                <c:pt idx="16">
                  <c:v>3.1071973885874293E-2</c:v>
                </c:pt>
              </c:numCache>
            </c:numRef>
          </c:val>
        </c:ser>
        <c:dLbls>
          <c:showLegendKey val="0"/>
          <c:showVal val="0"/>
          <c:showCatName val="0"/>
          <c:showSerName val="0"/>
          <c:showPercent val="0"/>
          <c:showBubbleSize val="0"/>
        </c:dLbls>
        <c:gapWidth val="150"/>
        <c:axId val="231106048"/>
        <c:axId val="231107584"/>
      </c:barChart>
      <c:catAx>
        <c:axId val="231106048"/>
        <c:scaling>
          <c:orientation val="minMax"/>
        </c:scaling>
        <c:delete val="0"/>
        <c:axPos val="l"/>
        <c:majorTickMark val="out"/>
        <c:minorTickMark val="none"/>
        <c:tickLblPos val="nextTo"/>
        <c:crossAx val="231107584"/>
        <c:crosses val="autoZero"/>
        <c:auto val="1"/>
        <c:lblAlgn val="ctr"/>
        <c:lblOffset val="100"/>
        <c:noMultiLvlLbl val="0"/>
      </c:catAx>
      <c:valAx>
        <c:axId val="231107584"/>
        <c:scaling>
          <c:orientation val="minMax"/>
        </c:scaling>
        <c:delete val="0"/>
        <c:axPos val="b"/>
        <c:majorGridlines>
          <c:spPr>
            <a:ln>
              <a:prstDash val="sysDash"/>
            </a:ln>
          </c:spPr>
        </c:majorGridlines>
        <c:numFmt formatCode="0.00" sourceLinked="1"/>
        <c:majorTickMark val="out"/>
        <c:minorTickMark val="none"/>
        <c:tickLblPos val="nextTo"/>
        <c:crossAx val="231106048"/>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percentStacked"/>
        <c:varyColors val="0"/>
        <c:ser>
          <c:idx val="0"/>
          <c:order val="0"/>
          <c:tx>
            <c:strRef>
              <c:f>'1.3'!$O$3</c:f>
              <c:strCache>
                <c:ptCount val="1"/>
                <c:pt idx="0">
                  <c:v>Δ(PIB/EMP) </c:v>
                </c:pt>
              </c:strCache>
            </c:strRef>
          </c:tx>
          <c:spPr>
            <a:solidFill>
              <a:srgbClr val="FF0000"/>
            </a:solidFill>
          </c:spPr>
          <c:invertIfNegative val="0"/>
          <c:dLbls>
            <c:numFmt formatCode="0%" sourceLinked="0"/>
            <c:txPr>
              <a:bodyPr/>
              <a:lstStyle/>
              <a:p>
                <a:pPr>
                  <a:defRPr b="0"/>
                </a:pPr>
                <a:endParaRPr lang="en-US"/>
              </a:p>
            </c:txPr>
            <c:showLegendKey val="0"/>
            <c:showVal val="1"/>
            <c:showCatName val="0"/>
            <c:showSerName val="0"/>
            <c:showPercent val="0"/>
            <c:showBubbleSize val="0"/>
            <c:showLeaderLines val="0"/>
          </c:dLbls>
          <c:cat>
            <c:strRef>
              <c:f>'1.3'!$M$4:$M$20</c:f>
              <c:strCache>
                <c:ptCount val="17"/>
                <c:pt idx="0">
                  <c:v>ARG</c:v>
                </c:pt>
                <c:pt idx="1">
                  <c:v>BOL</c:v>
                </c:pt>
                <c:pt idx="2">
                  <c:v>BRA</c:v>
                </c:pt>
                <c:pt idx="3">
                  <c:v>CHL</c:v>
                </c:pt>
                <c:pt idx="4">
                  <c:v>COL</c:v>
                </c:pt>
                <c:pt idx="5">
                  <c:v>CRI</c:v>
                </c:pt>
                <c:pt idx="6">
                  <c:v>DOM</c:v>
                </c:pt>
                <c:pt idx="7">
                  <c:v>ECU</c:v>
                </c:pt>
                <c:pt idx="8">
                  <c:v>SLV</c:v>
                </c:pt>
                <c:pt idx="9">
                  <c:v>HND</c:v>
                </c:pt>
                <c:pt idx="10">
                  <c:v>MEX</c:v>
                </c:pt>
                <c:pt idx="11">
                  <c:v>PAN</c:v>
                </c:pt>
                <c:pt idx="12">
                  <c:v>PRY</c:v>
                </c:pt>
                <c:pt idx="13">
                  <c:v>PER</c:v>
                </c:pt>
                <c:pt idx="14">
                  <c:v>URY</c:v>
                </c:pt>
                <c:pt idx="15">
                  <c:v>VEN</c:v>
                </c:pt>
                <c:pt idx="16">
                  <c:v>ALC</c:v>
                </c:pt>
              </c:strCache>
            </c:strRef>
          </c:cat>
          <c:val>
            <c:numRef>
              <c:f>'1.3'!$O$4:$O$20</c:f>
              <c:numCache>
                <c:formatCode>0.0%</c:formatCode>
                <c:ptCount val="17"/>
                <c:pt idx="0">
                  <c:v>0.44738287354248629</c:v>
                </c:pt>
                <c:pt idx="1">
                  <c:v>-5.8068722680147677E-2</c:v>
                </c:pt>
                <c:pt idx="2">
                  <c:v>0.45309494387702554</c:v>
                </c:pt>
                <c:pt idx="3">
                  <c:v>0.7289935722603812</c:v>
                </c:pt>
                <c:pt idx="4">
                  <c:v>0.74982335435324343</c:v>
                </c:pt>
                <c:pt idx="5">
                  <c:v>0.37539871006233988</c:v>
                </c:pt>
                <c:pt idx="6">
                  <c:v>0.58496070205132888</c:v>
                </c:pt>
                <c:pt idx="7">
                  <c:v>0.35200238620454932</c:v>
                </c:pt>
                <c:pt idx="8">
                  <c:v>3.4815725771627254E-2</c:v>
                </c:pt>
                <c:pt idx="9">
                  <c:v>-0.37285149471672774</c:v>
                </c:pt>
                <c:pt idx="10">
                  <c:v>0.41837451059264702</c:v>
                </c:pt>
                <c:pt idx="11">
                  <c:v>0.68287431211097116</c:v>
                </c:pt>
                <c:pt idx="12">
                  <c:v>-0.2973661217061403</c:v>
                </c:pt>
                <c:pt idx="13">
                  <c:v>0.49147271532971232</c:v>
                </c:pt>
                <c:pt idx="14">
                  <c:v>0.67585556332317909</c:v>
                </c:pt>
                <c:pt idx="15">
                  <c:v>-0.87415705423912282</c:v>
                </c:pt>
                <c:pt idx="16">
                  <c:v>0.41338681509535841</c:v>
                </c:pt>
              </c:numCache>
            </c:numRef>
          </c:val>
        </c:ser>
        <c:ser>
          <c:idx val="1"/>
          <c:order val="1"/>
          <c:tx>
            <c:strRef>
              <c:f>'1.3'!$P$3</c:f>
              <c:strCache>
                <c:ptCount val="1"/>
                <c:pt idx="0">
                  <c:v>Δ(EMP/POP)</c:v>
                </c:pt>
              </c:strCache>
            </c:strRef>
          </c:tx>
          <c:spPr>
            <a:solidFill>
              <a:schemeClr val="tx2">
                <a:lumMod val="20000"/>
                <a:lumOff val="80000"/>
              </a:schemeClr>
            </a:solidFill>
          </c:spPr>
          <c:invertIfNegative val="0"/>
          <c:dLbls>
            <c:dLbl>
              <c:idx val="9"/>
              <c:layout>
                <c:manualLayout>
                  <c:x val="0"/>
                  <c:y val="3.4166135118724628E-2"/>
                </c:manualLayout>
              </c:layout>
              <c:showLegendKey val="0"/>
              <c:showVal val="1"/>
              <c:showCatName val="0"/>
              <c:showSerName val="0"/>
              <c:showPercent val="0"/>
              <c:showBubbleSize val="0"/>
            </c:dLbl>
            <c:dLbl>
              <c:idx val="12"/>
              <c:layout>
                <c:manualLayout>
                  <c:x val="0"/>
                  <c:y val="4.4415975654342021E-2"/>
                </c:manualLayout>
              </c:layout>
              <c:showLegendKey val="0"/>
              <c:showVal val="1"/>
              <c:showCatName val="0"/>
              <c:showSerName val="0"/>
              <c:showPercent val="0"/>
              <c:showBubbleSize val="0"/>
            </c:dLbl>
            <c:dLbl>
              <c:idx val="16"/>
              <c:layout>
                <c:manualLayout>
                  <c:x val="-1.7572761610682064E-3"/>
                  <c:y val="-8.8831951308684057E-2"/>
                </c:manualLayout>
              </c:layout>
              <c:showLegendKey val="0"/>
              <c:showVal val="1"/>
              <c:showCatName val="0"/>
              <c:showSerName val="0"/>
              <c:showPercent val="0"/>
              <c:showBubbleSize val="0"/>
            </c:dLbl>
            <c:numFmt formatCode="0%" sourceLinked="0"/>
            <c:txPr>
              <a:bodyPr/>
              <a:lstStyle/>
              <a:p>
                <a:pPr>
                  <a:defRPr b="0"/>
                </a:pPr>
                <a:endParaRPr lang="en-US"/>
              </a:p>
            </c:txPr>
            <c:showLegendKey val="0"/>
            <c:showVal val="1"/>
            <c:showCatName val="0"/>
            <c:showSerName val="0"/>
            <c:showPercent val="0"/>
            <c:showBubbleSize val="0"/>
            <c:showLeaderLines val="0"/>
          </c:dLbls>
          <c:cat>
            <c:strRef>
              <c:f>'1.3'!$M$4:$M$20</c:f>
              <c:strCache>
                <c:ptCount val="17"/>
                <c:pt idx="0">
                  <c:v>ARG</c:v>
                </c:pt>
                <c:pt idx="1">
                  <c:v>BOL</c:v>
                </c:pt>
                <c:pt idx="2">
                  <c:v>BRA</c:v>
                </c:pt>
                <c:pt idx="3">
                  <c:v>CHL</c:v>
                </c:pt>
                <c:pt idx="4">
                  <c:v>COL</c:v>
                </c:pt>
                <c:pt idx="5">
                  <c:v>CRI</c:v>
                </c:pt>
                <c:pt idx="6">
                  <c:v>DOM</c:v>
                </c:pt>
                <c:pt idx="7">
                  <c:v>ECU</c:v>
                </c:pt>
                <c:pt idx="8">
                  <c:v>SLV</c:v>
                </c:pt>
                <c:pt idx="9">
                  <c:v>HND</c:v>
                </c:pt>
                <c:pt idx="10">
                  <c:v>MEX</c:v>
                </c:pt>
                <c:pt idx="11">
                  <c:v>PAN</c:v>
                </c:pt>
                <c:pt idx="12">
                  <c:v>PRY</c:v>
                </c:pt>
                <c:pt idx="13">
                  <c:v>PER</c:v>
                </c:pt>
                <c:pt idx="14">
                  <c:v>URY</c:v>
                </c:pt>
                <c:pt idx="15">
                  <c:v>VEN</c:v>
                </c:pt>
                <c:pt idx="16">
                  <c:v>ALC</c:v>
                </c:pt>
              </c:strCache>
            </c:strRef>
          </c:cat>
          <c:val>
            <c:numRef>
              <c:f>'1.3'!$P$4:$P$20</c:f>
              <c:numCache>
                <c:formatCode>0.00%</c:formatCode>
                <c:ptCount val="17"/>
                <c:pt idx="0">
                  <c:v>0.55261712645751004</c:v>
                </c:pt>
                <c:pt idx="1">
                  <c:v>1.0580687226801471</c:v>
                </c:pt>
                <c:pt idx="2">
                  <c:v>0.5469050561229738</c:v>
                </c:pt>
                <c:pt idx="3">
                  <c:v>0.27100642773961797</c:v>
                </c:pt>
                <c:pt idx="4">
                  <c:v>0.25017664564675329</c:v>
                </c:pt>
                <c:pt idx="5">
                  <c:v>0.62460128993766195</c:v>
                </c:pt>
                <c:pt idx="6">
                  <c:v>0.41503929794867245</c:v>
                </c:pt>
                <c:pt idx="7">
                  <c:v>0.6479976137954514</c:v>
                </c:pt>
                <c:pt idx="8">
                  <c:v>0.96518427422837161</c:v>
                </c:pt>
                <c:pt idx="9">
                  <c:v>1.3728514947167307</c:v>
                </c:pt>
                <c:pt idx="10">
                  <c:v>0.5816254894073446</c:v>
                </c:pt>
                <c:pt idx="11">
                  <c:v>0.31712568788902917</c:v>
                </c:pt>
                <c:pt idx="12">
                  <c:v>1.2973661217061425</c:v>
                </c:pt>
                <c:pt idx="13">
                  <c:v>0.50852728467028729</c:v>
                </c:pt>
                <c:pt idx="14">
                  <c:v>0.32414443667682075</c:v>
                </c:pt>
                <c:pt idx="15">
                  <c:v>1.8741570542391019</c:v>
                </c:pt>
                <c:pt idx="16">
                  <c:v>0.58661318490464287</c:v>
                </c:pt>
              </c:numCache>
            </c:numRef>
          </c:val>
        </c:ser>
        <c:dLbls>
          <c:showLegendKey val="0"/>
          <c:showVal val="0"/>
          <c:showCatName val="0"/>
          <c:showSerName val="0"/>
          <c:showPercent val="0"/>
          <c:showBubbleSize val="0"/>
        </c:dLbls>
        <c:gapWidth val="150"/>
        <c:overlap val="100"/>
        <c:axId val="233125760"/>
        <c:axId val="233127296"/>
      </c:barChart>
      <c:lineChart>
        <c:grouping val="standard"/>
        <c:varyColors val="0"/>
        <c:ser>
          <c:idx val="2"/>
          <c:order val="2"/>
          <c:tx>
            <c:strRef>
              <c:f>'1.3'!$Q$3</c:f>
              <c:strCache>
                <c:ptCount val="1"/>
                <c:pt idx="0">
                  <c:v>Promedio de la contribución del empleo al crecimiento, ALC</c:v>
                </c:pt>
              </c:strCache>
            </c:strRef>
          </c:tx>
          <c:spPr>
            <a:ln>
              <a:solidFill>
                <a:schemeClr val="tx1"/>
              </a:solidFill>
            </a:ln>
          </c:spPr>
          <c:marker>
            <c:symbol val="none"/>
          </c:marker>
          <c:val>
            <c:numRef>
              <c:f>'1.3'!$Q$4:$Q$20</c:f>
              <c:numCache>
                <c:formatCode>_(* #,##0.00_);_(* \(#,##0.00\);_(* "-"??_);_(@_)</c:formatCode>
                <c:ptCount val="17"/>
                <c:pt idx="0" formatCode="0%">
                  <c:v>0.6</c:v>
                </c:pt>
                <c:pt idx="1">
                  <c:v>0.6</c:v>
                </c:pt>
                <c:pt idx="2">
                  <c:v>0.6</c:v>
                </c:pt>
                <c:pt idx="3">
                  <c:v>0.6</c:v>
                </c:pt>
                <c:pt idx="4">
                  <c:v>0.6</c:v>
                </c:pt>
                <c:pt idx="5">
                  <c:v>0.6</c:v>
                </c:pt>
                <c:pt idx="6">
                  <c:v>0.6</c:v>
                </c:pt>
                <c:pt idx="7">
                  <c:v>0.6</c:v>
                </c:pt>
                <c:pt idx="8">
                  <c:v>0.6</c:v>
                </c:pt>
                <c:pt idx="9">
                  <c:v>0.6</c:v>
                </c:pt>
                <c:pt idx="10">
                  <c:v>0.6</c:v>
                </c:pt>
                <c:pt idx="11">
                  <c:v>0.6</c:v>
                </c:pt>
                <c:pt idx="12">
                  <c:v>0.6</c:v>
                </c:pt>
                <c:pt idx="13">
                  <c:v>0.6</c:v>
                </c:pt>
                <c:pt idx="14">
                  <c:v>0.6</c:v>
                </c:pt>
                <c:pt idx="15">
                  <c:v>0.6</c:v>
                </c:pt>
                <c:pt idx="16">
                  <c:v>0.6</c:v>
                </c:pt>
              </c:numCache>
            </c:numRef>
          </c:val>
          <c:smooth val="0"/>
        </c:ser>
        <c:dLbls>
          <c:showLegendKey val="0"/>
          <c:showVal val="0"/>
          <c:showCatName val="0"/>
          <c:showSerName val="0"/>
          <c:showPercent val="0"/>
          <c:showBubbleSize val="0"/>
        </c:dLbls>
        <c:marker val="1"/>
        <c:smooth val="0"/>
        <c:axId val="233125760"/>
        <c:axId val="233127296"/>
      </c:lineChart>
      <c:catAx>
        <c:axId val="233125760"/>
        <c:scaling>
          <c:orientation val="minMax"/>
        </c:scaling>
        <c:delete val="0"/>
        <c:axPos val="b"/>
        <c:numFmt formatCode="General" sourceLinked="1"/>
        <c:majorTickMark val="out"/>
        <c:minorTickMark val="none"/>
        <c:tickLblPos val="low"/>
        <c:crossAx val="233127296"/>
        <c:crosses val="autoZero"/>
        <c:auto val="1"/>
        <c:lblAlgn val="ctr"/>
        <c:lblOffset val="100"/>
        <c:noMultiLvlLbl val="0"/>
      </c:catAx>
      <c:valAx>
        <c:axId val="233127296"/>
        <c:scaling>
          <c:orientation val="minMax"/>
        </c:scaling>
        <c:delete val="0"/>
        <c:axPos val="l"/>
        <c:title>
          <c:tx>
            <c:rich>
              <a:bodyPr rot="-5400000" vert="horz"/>
              <a:lstStyle/>
              <a:p>
                <a:pPr>
                  <a:defRPr b="1"/>
                </a:pPr>
                <a:r>
                  <a:rPr lang="en-US" b="1"/>
                  <a:t>% contribucion a la </a:t>
                </a:r>
                <a:r>
                  <a:rPr lang="el-GR" b="1"/>
                  <a:t>Δ</a:t>
                </a:r>
                <a:r>
                  <a:rPr lang="en-US" b="1"/>
                  <a:t> del PIB/POP </a:t>
                </a:r>
              </a:p>
            </c:rich>
          </c:tx>
          <c:layout/>
          <c:overlay val="0"/>
        </c:title>
        <c:numFmt formatCode="0%" sourceLinked="1"/>
        <c:majorTickMark val="out"/>
        <c:minorTickMark val="none"/>
        <c:tickLblPos val="nextTo"/>
        <c:crossAx val="233125760"/>
        <c:crosses val="autoZero"/>
        <c:crossBetween val="between"/>
      </c:valAx>
      <c:spPr>
        <a:noFill/>
        <a:ln w="25400">
          <a:noFill/>
        </a:ln>
      </c:spPr>
    </c:plotArea>
    <c:legend>
      <c:legendPos val="b"/>
      <c:layout>
        <c:manualLayout>
          <c:xMode val="edge"/>
          <c:yMode val="edge"/>
          <c:x val="0.15396586640360876"/>
          <c:y val="0.91771799272073007"/>
          <c:w val="0.72674522870811487"/>
          <c:h val="6.1782326208035178E-2"/>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0"/>
          <c:order val="0"/>
          <c:tx>
            <c:v>Salarios Medios</c:v>
          </c:tx>
          <c:spPr>
            <a:ln w="28575">
              <a:noFill/>
            </a:ln>
          </c:spPr>
          <c:marker>
            <c:symbol val="circle"/>
            <c:size val="7"/>
          </c:marker>
          <c:dLbls>
            <c:dLbl>
              <c:idx val="0"/>
              <c:layout>
                <c:manualLayout>
                  <c:x val="-2.192080823228186E-2"/>
                  <c:y val="2.8188865398167725E-2"/>
                </c:manualLayout>
              </c:layout>
              <c:tx>
                <c:rich>
                  <a:bodyPr/>
                  <a:lstStyle/>
                  <a:p>
                    <a:r>
                      <a:rPr lang="en-US"/>
                      <a:t>HND</a:t>
                    </a:r>
                  </a:p>
                </c:rich>
              </c:tx>
              <c:showLegendKey val="0"/>
              <c:showVal val="1"/>
              <c:showCatName val="0"/>
              <c:showSerName val="0"/>
              <c:showPercent val="0"/>
              <c:showBubbleSize val="0"/>
            </c:dLbl>
            <c:dLbl>
              <c:idx val="1"/>
              <c:layout/>
              <c:tx>
                <c:rich>
                  <a:bodyPr/>
                  <a:lstStyle/>
                  <a:p>
                    <a:r>
                      <a:rPr lang="en-US"/>
                      <a:t>NIC</a:t>
                    </a:r>
                  </a:p>
                </c:rich>
              </c:tx>
              <c:showLegendKey val="0"/>
              <c:showVal val="1"/>
              <c:showCatName val="0"/>
              <c:showSerName val="0"/>
              <c:showPercent val="0"/>
              <c:showBubbleSize val="0"/>
            </c:dLbl>
            <c:dLbl>
              <c:idx val="3"/>
              <c:layout>
                <c:manualLayout>
                  <c:x val="-1.096040411614093E-2"/>
                  <c:y val="3.1007751937984496E-2"/>
                </c:manualLayout>
              </c:layout>
              <c:tx>
                <c:rich>
                  <a:bodyPr/>
                  <a:lstStyle/>
                  <a:p>
                    <a:r>
                      <a:rPr lang="en-US"/>
                      <a:t>GTM</a:t>
                    </a:r>
                  </a:p>
                </c:rich>
              </c:tx>
              <c:showLegendKey val="0"/>
              <c:showVal val="1"/>
              <c:showCatName val="0"/>
              <c:showSerName val="0"/>
              <c:showPercent val="0"/>
              <c:showBubbleSize val="0"/>
            </c:dLbl>
            <c:dLbl>
              <c:idx val="4"/>
              <c:layout>
                <c:manualLayout>
                  <c:x val="-5.6994101403932837E-2"/>
                  <c:y val="-3.9464411557434763E-2"/>
                </c:manualLayout>
              </c:layout>
              <c:tx>
                <c:rich>
                  <a:bodyPr/>
                  <a:lstStyle/>
                  <a:p>
                    <a:r>
                      <a:rPr lang="en-US"/>
                      <a:t>SLV</a:t>
                    </a:r>
                  </a:p>
                </c:rich>
              </c:tx>
              <c:showLegendKey val="0"/>
              <c:showVal val="1"/>
              <c:showCatName val="0"/>
              <c:showSerName val="0"/>
              <c:showPercent val="0"/>
              <c:showBubbleSize val="0"/>
            </c:dLbl>
            <c:dLbl>
              <c:idx val="5"/>
              <c:layout>
                <c:manualLayout>
                  <c:x val="-4.3841616464563797E-2"/>
                  <c:y val="-4.2283298097251586E-2"/>
                </c:manualLayout>
              </c:layout>
              <c:tx>
                <c:rich>
                  <a:bodyPr/>
                  <a:lstStyle/>
                  <a:p>
                    <a:r>
                      <a:rPr lang="en-US"/>
                      <a:t>PER</a:t>
                    </a:r>
                  </a:p>
                </c:rich>
              </c:tx>
              <c:showLegendKey val="0"/>
              <c:showVal val="1"/>
              <c:showCatName val="0"/>
              <c:showSerName val="0"/>
              <c:showPercent val="0"/>
              <c:showBubbleSize val="0"/>
            </c:dLbl>
            <c:dLbl>
              <c:idx val="6"/>
              <c:layout>
                <c:manualLayout>
                  <c:x val="-1.9728727409053674E-2"/>
                  <c:y val="3.382663847780127E-2"/>
                </c:manualLayout>
              </c:layout>
              <c:tx>
                <c:rich>
                  <a:bodyPr/>
                  <a:lstStyle/>
                  <a:p>
                    <a:r>
                      <a:rPr lang="en-US"/>
                      <a:t>MEX</a:t>
                    </a:r>
                  </a:p>
                </c:rich>
              </c:tx>
              <c:showLegendKey val="0"/>
              <c:showVal val="1"/>
              <c:showCatName val="0"/>
              <c:showSerName val="0"/>
              <c:showPercent val="0"/>
              <c:showBubbleSize val="0"/>
            </c:dLbl>
            <c:dLbl>
              <c:idx val="7"/>
              <c:layout/>
              <c:tx>
                <c:rich>
                  <a:bodyPr/>
                  <a:lstStyle/>
                  <a:p>
                    <a:r>
                      <a:rPr lang="en-US"/>
                      <a:t>DOM</a:t>
                    </a:r>
                  </a:p>
                </c:rich>
              </c:tx>
              <c:showLegendKey val="0"/>
              <c:showVal val="1"/>
              <c:showCatName val="0"/>
              <c:showSerName val="0"/>
              <c:showPercent val="0"/>
              <c:showBubbleSize val="0"/>
            </c:dLbl>
            <c:dLbl>
              <c:idx val="8"/>
              <c:layout>
                <c:manualLayout>
                  <c:x val="-7.2338667166530132E-2"/>
                  <c:y val="-1.1275546159267038E-2"/>
                </c:manualLayout>
              </c:layout>
              <c:tx>
                <c:rich>
                  <a:bodyPr/>
                  <a:lstStyle/>
                  <a:p>
                    <a:r>
                      <a:rPr lang="en-US"/>
                      <a:t>BOL</a:t>
                    </a:r>
                  </a:p>
                </c:rich>
              </c:tx>
              <c:showLegendKey val="0"/>
              <c:showVal val="1"/>
              <c:showCatName val="0"/>
              <c:showSerName val="0"/>
              <c:showPercent val="0"/>
              <c:showBubbleSize val="0"/>
            </c:dLbl>
            <c:dLbl>
              <c:idx val="9"/>
              <c:layout>
                <c:manualLayout>
                  <c:x val="-2.8497050701966335E-2"/>
                  <c:y val="-2.5369978858350951E-2"/>
                </c:manualLayout>
              </c:layout>
              <c:tx>
                <c:rich>
                  <a:bodyPr/>
                  <a:lstStyle/>
                  <a:p>
                    <a:r>
                      <a:rPr lang="en-US"/>
                      <a:t>COL</a:t>
                    </a:r>
                  </a:p>
                </c:rich>
              </c:tx>
              <c:showLegendKey val="0"/>
              <c:showVal val="1"/>
              <c:showCatName val="0"/>
              <c:showSerName val="0"/>
              <c:showPercent val="0"/>
              <c:showBubbleSize val="0"/>
            </c:dLbl>
            <c:dLbl>
              <c:idx val="10"/>
              <c:layout>
                <c:manualLayout>
                  <c:x val="-3.0689131525194605E-2"/>
                  <c:y val="-4.2283298097251586E-2"/>
                </c:manualLayout>
              </c:layout>
              <c:tx>
                <c:rich>
                  <a:bodyPr/>
                  <a:lstStyle/>
                  <a:p>
                    <a:r>
                      <a:rPr lang="en-US"/>
                      <a:t>ECU</a:t>
                    </a:r>
                  </a:p>
                </c:rich>
              </c:tx>
              <c:showLegendKey val="0"/>
              <c:showVal val="1"/>
              <c:showCatName val="0"/>
              <c:showSerName val="0"/>
              <c:showPercent val="0"/>
              <c:showBubbleSize val="0"/>
            </c:dLbl>
            <c:dLbl>
              <c:idx val="11"/>
              <c:layout>
                <c:manualLayout>
                  <c:x val="-8.7683232929127441E-3"/>
                  <c:y val="-4.7921071176885127E-2"/>
                </c:manualLayout>
              </c:layout>
              <c:tx>
                <c:rich>
                  <a:bodyPr/>
                  <a:lstStyle/>
                  <a:p>
                    <a:r>
                      <a:rPr lang="en-US"/>
                      <a:t>VEN</a:t>
                    </a:r>
                  </a:p>
                </c:rich>
              </c:tx>
              <c:showLegendKey val="0"/>
              <c:showVal val="1"/>
              <c:showCatName val="0"/>
              <c:showSerName val="0"/>
              <c:showPercent val="0"/>
              <c:showBubbleSize val="0"/>
            </c:dLbl>
            <c:dLbl>
              <c:idx val="12"/>
              <c:layout>
                <c:manualLayout>
                  <c:x val="-6.3570343873617388E-2"/>
                  <c:y val="-4.2283298097251586E-2"/>
                </c:manualLayout>
              </c:layout>
              <c:tx>
                <c:rich>
                  <a:bodyPr/>
                  <a:lstStyle/>
                  <a:p>
                    <a:r>
                      <a:rPr lang="en-US"/>
                      <a:t>PRY</a:t>
                    </a:r>
                  </a:p>
                </c:rich>
              </c:tx>
              <c:showLegendKey val="0"/>
              <c:showVal val="1"/>
              <c:showCatName val="0"/>
              <c:showSerName val="0"/>
              <c:showPercent val="0"/>
              <c:showBubbleSize val="0"/>
            </c:dLbl>
            <c:dLbl>
              <c:idx val="13"/>
              <c:layout>
                <c:manualLayout>
                  <c:x val="-5.6994101403932837E-2"/>
                  <c:y val="-3.1007751937984496E-2"/>
                </c:manualLayout>
              </c:layout>
              <c:tx>
                <c:rich>
                  <a:bodyPr/>
                  <a:lstStyle/>
                  <a:p>
                    <a:r>
                      <a:rPr lang="en-US"/>
                      <a:t>BRA</a:t>
                    </a:r>
                  </a:p>
                </c:rich>
              </c:tx>
              <c:showLegendKey val="0"/>
              <c:showVal val="1"/>
              <c:showCatName val="0"/>
              <c:showSerName val="0"/>
              <c:showPercent val="0"/>
              <c:showBubbleSize val="0"/>
            </c:dLbl>
            <c:dLbl>
              <c:idx val="14"/>
              <c:layout>
                <c:manualLayout>
                  <c:x val="-4.3841616464563721E-2"/>
                  <c:y val="3.1007751937984496E-2"/>
                </c:manualLayout>
              </c:layout>
              <c:tx>
                <c:rich>
                  <a:bodyPr/>
                  <a:lstStyle/>
                  <a:p>
                    <a:r>
                      <a:rPr lang="en-US"/>
                      <a:t>URY</a:t>
                    </a:r>
                  </a:p>
                </c:rich>
              </c:tx>
              <c:showLegendKey val="0"/>
              <c:showVal val="1"/>
              <c:showCatName val="0"/>
              <c:showSerName val="0"/>
              <c:showPercent val="0"/>
              <c:showBubbleSize val="0"/>
            </c:dLbl>
            <c:dLbl>
              <c:idx val="15"/>
              <c:layout>
                <c:manualLayout>
                  <c:x val="-4.6033697287791907E-2"/>
                  <c:y val="4.2283298097251586E-2"/>
                </c:manualLayout>
              </c:layout>
              <c:tx>
                <c:rich>
                  <a:bodyPr/>
                  <a:lstStyle/>
                  <a:p>
                    <a:r>
                      <a:rPr lang="en-US"/>
                      <a:t>PAN</a:t>
                    </a:r>
                  </a:p>
                </c:rich>
              </c:tx>
              <c:showLegendKey val="0"/>
              <c:showVal val="1"/>
              <c:showCatName val="0"/>
              <c:showSerName val="0"/>
              <c:showPercent val="0"/>
              <c:showBubbleSize val="0"/>
            </c:dLbl>
            <c:dLbl>
              <c:idx val="16"/>
              <c:layout/>
              <c:tx>
                <c:rich>
                  <a:bodyPr/>
                  <a:lstStyle/>
                  <a:p>
                    <a:r>
                      <a:rPr lang="en-US"/>
                      <a:t>CRI</a:t>
                    </a:r>
                  </a:p>
                </c:rich>
              </c:tx>
              <c:showLegendKey val="0"/>
              <c:showVal val="1"/>
              <c:showCatName val="0"/>
              <c:showSerName val="0"/>
              <c:showPercent val="0"/>
              <c:showBubbleSize val="0"/>
            </c:dLbl>
            <c:dLbl>
              <c:idx val="17"/>
              <c:layout>
                <c:manualLayout>
                  <c:x val="-7.8914909636214697E-2"/>
                  <c:y val="-3.1007751937984548E-2"/>
                </c:manualLayout>
              </c:layout>
              <c:tx>
                <c:rich>
                  <a:bodyPr/>
                  <a:lstStyle/>
                  <a:p>
                    <a:r>
                      <a:rPr lang="en-US"/>
                      <a:t>CHL</a:t>
                    </a:r>
                  </a:p>
                </c:rich>
              </c:tx>
              <c:showLegendKey val="0"/>
              <c:showVal val="1"/>
              <c:showCatName val="0"/>
              <c:showSerName val="0"/>
              <c:showPercent val="0"/>
              <c:showBubbleSize val="0"/>
            </c:dLbl>
            <c:dLbl>
              <c:idx val="18"/>
              <c:layout/>
              <c:tx>
                <c:rich>
                  <a:bodyPr/>
                  <a:lstStyle/>
                  <a:p>
                    <a:r>
                      <a:rPr lang="en-US"/>
                      <a:t>ARG</a:t>
                    </a:r>
                  </a:p>
                </c:rich>
              </c:tx>
              <c:showLegendKey val="0"/>
              <c:showVal val="1"/>
              <c:showCatName val="0"/>
              <c:showSerName val="0"/>
              <c:showPercent val="0"/>
              <c:showBubbleSize val="0"/>
            </c:dLbl>
            <c:dLbl>
              <c:idx val="20"/>
              <c:layout>
                <c:manualLayout>
                  <c:x val="-1.7536646585825488E-2"/>
                  <c:y val="2.2551092318534128E-2"/>
                </c:manualLayout>
              </c:layout>
              <c:tx>
                <c:rich>
                  <a:bodyPr/>
                  <a:lstStyle/>
                  <a:p>
                    <a:r>
                      <a:rPr lang="en-US"/>
                      <a:t>ALC</a:t>
                    </a:r>
                  </a:p>
                </c:rich>
              </c:tx>
              <c:showLegendKey val="0"/>
              <c:showVal val="1"/>
              <c:showCatName val="0"/>
              <c:showSerName val="0"/>
              <c:showPercent val="0"/>
              <c:showBubbleSize val="0"/>
            </c:dLbl>
            <c:showLegendKey val="0"/>
            <c:showVal val="0"/>
            <c:showCatName val="0"/>
            <c:showSerName val="0"/>
            <c:showPercent val="0"/>
            <c:showBubbleSize val="0"/>
          </c:dLbls>
          <c:xVal>
            <c:numRef>
              <c:f>'1.4'!$AQ$8:$AQ$28</c:f>
              <c:numCache>
                <c:formatCode>0.0%</c:formatCode>
                <c:ptCount val="21"/>
                <c:pt idx="0">
                  <c:v>1.1198326021690796E-2</c:v>
                </c:pt>
                <c:pt idx="1">
                  <c:v>-1.4890915909881798E-2</c:v>
                </c:pt>
                <c:pt idx="3">
                  <c:v>1.6823731320956305E-2</c:v>
                </c:pt>
                <c:pt idx="4">
                  <c:v>-2.6633339481621832E-3</c:v>
                </c:pt>
                <c:pt idx="5">
                  <c:v>2.343233962997928E-2</c:v>
                </c:pt>
                <c:pt idx="6">
                  <c:v>4.3910189915683517E-3</c:v>
                </c:pt>
                <c:pt idx="7">
                  <c:v>2.7495895165768759E-2</c:v>
                </c:pt>
                <c:pt idx="8">
                  <c:v>2.3651344012571053E-2</c:v>
                </c:pt>
                <c:pt idx="9">
                  <c:v>2.3412796860904271E-2</c:v>
                </c:pt>
                <c:pt idx="10">
                  <c:v>2.8362781477250819E-2</c:v>
                </c:pt>
                <c:pt idx="11">
                  <c:v>3.258510019100562E-2</c:v>
                </c:pt>
                <c:pt idx="12">
                  <c:v>1.6163219333236434E-2</c:v>
                </c:pt>
                <c:pt idx="13">
                  <c:v>2.1116476196003476E-2</c:v>
                </c:pt>
                <c:pt idx="14">
                  <c:v>3.0730798506595568E-2</c:v>
                </c:pt>
                <c:pt idx="15">
                  <c:v>4.7252342662472205E-2</c:v>
                </c:pt>
                <c:pt idx="16">
                  <c:v>2.44139379443034E-2</c:v>
                </c:pt>
                <c:pt idx="17">
                  <c:v>1.2517706995645739E-2</c:v>
                </c:pt>
                <c:pt idx="18">
                  <c:v>3.7001324631840013E-2</c:v>
                </c:pt>
                <c:pt idx="20" formatCode="0.00%">
                  <c:v>2.0166382782430454E-2</c:v>
                </c:pt>
              </c:numCache>
            </c:numRef>
          </c:xVal>
          <c:yVal>
            <c:numRef>
              <c:f>'1.4'!$AL$8:$AL$28</c:f>
              <c:numCache>
                <c:formatCode>0.0%</c:formatCode>
                <c:ptCount val="21"/>
                <c:pt idx="0">
                  <c:v>-1.0817493758233985E-2</c:v>
                </c:pt>
                <c:pt idx="1">
                  <c:v>-4.3585880688411779E-2</c:v>
                </c:pt>
                <c:pt idx="2">
                  <c:v>-0.10327613095804511</c:v>
                </c:pt>
                <c:pt idx="3">
                  <c:v>-1.7827919991684673E-3</c:v>
                </c:pt>
                <c:pt idx="4">
                  <c:v>1.7700345846136437E-3</c:v>
                </c:pt>
                <c:pt idx="5">
                  <c:v>5.199300452140275E-2</c:v>
                </c:pt>
                <c:pt idx="6">
                  <c:v>-2.4036728986390681E-2</c:v>
                </c:pt>
                <c:pt idx="7">
                  <c:v>-7.9372548130690144E-3</c:v>
                </c:pt>
                <c:pt idx="8">
                  <c:v>2.0141091555864313E-2</c:v>
                </c:pt>
                <c:pt idx="9">
                  <c:v>3.204600540800593E-2</c:v>
                </c:pt>
                <c:pt idx="10">
                  <c:v>3.8830238437597267E-2</c:v>
                </c:pt>
                <c:pt idx="11">
                  <c:v>3.5170497789483529E-2</c:v>
                </c:pt>
                <c:pt idx="12">
                  <c:v>2.5156160559277552E-2</c:v>
                </c:pt>
                <c:pt idx="13">
                  <c:v>3.3075397205021242E-2</c:v>
                </c:pt>
                <c:pt idx="14">
                  <c:v>3.7216161699033128E-2</c:v>
                </c:pt>
                <c:pt idx="15">
                  <c:v>1.9943126399921286E-2</c:v>
                </c:pt>
                <c:pt idx="16">
                  <c:v>1.3982677625013956E-2</c:v>
                </c:pt>
                <c:pt idx="17">
                  <c:v>8.1307552410992585E-3</c:v>
                </c:pt>
                <c:pt idx="18">
                  <c:v>0.12818870731281823</c:v>
                </c:pt>
                <c:pt idx="20" formatCode="0.00%">
                  <c:v>1.3379346165043843E-2</c:v>
                </c:pt>
              </c:numCache>
            </c:numRef>
          </c:yVal>
          <c:smooth val="0"/>
        </c:ser>
        <c:ser>
          <c:idx val="1"/>
          <c:order val="1"/>
          <c:spPr>
            <a:ln w="28575">
              <a:solidFill>
                <a:schemeClr val="tx1"/>
              </a:solidFill>
            </a:ln>
          </c:spPr>
          <c:marker>
            <c:symbol val="none"/>
          </c:marker>
          <c:xVal>
            <c:numRef>
              <c:f>'1.4'!$AR$8:$AR$26</c:f>
              <c:numCache>
                <c:formatCode>0.0%</c:formatCode>
                <c:ptCount val="19"/>
                <c:pt idx="0">
                  <c:v>1.1198326021690796E-2</c:v>
                </c:pt>
                <c:pt idx="1">
                  <c:v>-1.4890915909881798E-2</c:v>
                </c:pt>
                <c:pt idx="3">
                  <c:v>1.6823731320956305E-2</c:v>
                </c:pt>
                <c:pt idx="4">
                  <c:v>-2.6633339481621832E-3</c:v>
                </c:pt>
                <c:pt idx="5">
                  <c:v>2.343233962997928E-2</c:v>
                </c:pt>
                <c:pt idx="6">
                  <c:v>4.3910189915683517E-3</c:v>
                </c:pt>
                <c:pt idx="7">
                  <c:v>2.7495895165768759E-2</c:v>
                </c:pt>
                <c:pt idx="8">
                  <c:v>2.3651344012571053E-2</c:v>
                </c:pt>
                <c:pt idx="9">
                  <c:v>2.3412796860904271E-2</c:v>
                </c:pt>
                <c:pt idx="10">
                  <c:v>2.8362781477250819E-2</c:v>
                </c:pt>
                <c:pt idx="11">
                  <c:v>3.258510019100562E-2</c:v>
                </c:pt>
                <c:pt idx="12">
                  <c:v>1.6163219333236434E-2</c:v>
                </c:pt>
                <c:pt idx="13">
                  <c:v>2.1116476196003476E-2</c:v>
                </c:pt>
                <c:pt idx="14">
                  <c:v>3.0730798506595568E-2</c:v>
                </c:pt>
                <c:pt idx="15">
                  <c:v>4.7252342662472205E-2</c:v>
                </c:pt>
                <c:pt idx="16" formatCode="0.00%">
                  <c:v>2.44139379443034E-2</c:v>
                </c:pt>
                <c:pt idx="17" formatCode="0.00%">
                  <c:v>1.2517706995645739E-2</c:v>
                </c:pt>
                <c:pt idx="18" formatCode="0%">
                  <c:v>3.7001324631840013E-2</c:v>
                </c:pt>
              </c:numCache>
            </c:numRef>
          </c:xVal>
          <c:yVal>
            <c:numRef>
              <c:f>'1.4'!$AR$8:$AR$26</c:f>
              <c:numCache>
                <c:formatCode>0.0%</c:formatCode>
                <c:ptCount val="19"/>
                <c:pt idx="0">
                  <c:v>1.1198326021690796E-2</c:v>
                </c:pt>
                <c:pt idx="1">
                  <c:v>-1.4890915909881798E-2</c:v>
                </c:pt>
                <c:pt idx="3">
                  <c:v>1.6823731320956305E-2</c:v>
                </c:pt>
                <c:pt idx="4">
                  <c:v>-2.6633339481621832E-3</c:v>
                </c:pt>
                <c:pt idx="5">
                  <c:v>2.343233962997928E-2</c:v>
                </c:pt>
                <c:pt idx="6">
                  <c:v>4.3910189915683517E-3</c:v>
                </c:pt>
                <c:pt idx="7">
                  <c:v>2.7495895165768759E-2</c:v>
                </c:pt>
                <c:pt idx="8">
                  <c:v>2.3651344012571053E-2</c:v>
                </c:pt>
                <c:pt idx="9">
                  <c:v>2.3412796860904271E-2</c:v>
                </c:pt>
                <c:pt idx="10">
                  <c:v>2.8362781477250819E-2</c:v>
                </c:pt>
                <c:pt idx="11">
                  <c:v>3.258510019100562E-2</c:v>
                </c:pt>
                <c:pt idx="12">
                  <c:v>1.6163219333236434E-2</c:v>
                </c:pt>
                <c:pt idx="13">
                  <c:v>2.1116476196003476E-2</c:v>
                </c:pt>
                <c:pt idx="14">
                  <c:v>3.0730798506595568E-2</c:v>
                </c:pt>
                <c:pt idx="15">
                  <c:v>4.7252342662472205E-2</c:v>
                </c:pt>
                <c:pt idx="16" formatCode="0.00%">
                  <c:v>2.44139379443034E-2</c:v>
                </c:pt>
                <c:pt idx="17" formatCode="0.00%">
                  <c:v>1.2517706995645739E-2</c:v>
                </c:pt>
                <c:pt idx="18" formatCode="0%">
                  <c:v>3.7001324631840013E-2</c:v>
                </c:pt>
              </c:numCache>
            </c:numRef>
          </c:yVal>
          <c:smooth val="0"/>
        </c:ser>
        <c:dLbls>
          <c:showLegendKey val="0"/>
          <c:showVal val="0"/>
          <c:showCatName val="0"/>
          <c:showSerName val="0"/>
          <c:showPercent val="0"/>
          <c:showBubbleSize val="0"/>
        </c:dLbls>
        <c:axId val="232765696"/>
        <c:axId val="232653184"/>
      </c:scatterChart>
      <c:valAx>
        <c:axId val="232765696"/>
        <c:scaling>
          <c:orientation val="minMax"/>
        </c:scaling>
        <c:delete val="0"/>
        <c:axPos val="b"/>
        <c:title>
          <c:tx>
            <c:rich>
              <a:bodyPr/>
              <a:lstStyle/>
              <a:p>
                <a:pPr>
                  <a:defRPr/>
                </a:pPr>
                <a:r>
                  <a:rPr lang="en-US"/>
                  <a:t>Crecimiento</a:t>
                </a:r>
                <a:r>
                  <a:rPr lang="en-US" baseline="0"/>
                  <a:t> anualizado del PIB por trabajador 2003-2013</a:t>
                </a:r>
                <a:endParaRPr lang="en-US"/>
              </a:p>
            </c:rich>
          </c:tx>
          <c:layout/>
          <c:overlay val="0"/>
        </c:title>
        <c:numFmt formatCode="0%" sourceLinked="0"/>
        <c:majorTickMark val="out"/>
        <c:minorTickMark val="none"/>
        <c:tickLblPos val="low"/>
        <c:crossAx val="232653184"/>
        <c:crosses val="autoZero"/>
        <c:crossBetween val="midCat"/>
      </c:valAx>
      <c:valAx>
        <c:axId val="232653184"/>
        <c:scaling>
          <c:orientation val="minMax"/>
        </c:scaling>
        <c:delete val="0"/>
        <c:axPos val="l"/>
        <c:majorGridlines>
          <c:spPr>
            <a:ln>
              <a:prstDash val="sysDash"/>
            </a:ln>
          </c:spPr>
        </c:majorGridlines>
        <c:title>
          <c:tx>
            <c:rich>
              <a:bodyPr rot="-5400000" vert="horz"/>
              <a:lstStyle/>
              <a:p>
                <a:pPr>
                  <a:defRPr/>
                </a:pPr>
                <a:r>
                  <a:rPr lang="en-US"/>
                  <a:t>Crecimineto anualizado del</a:t>
                </a:r>
                <a:r>
                  <a:rPr lang="en-US" baseline="0"/>
                  <a:t> salario promedio 2003-2013</a:t>
                </a:r>
                <a:endParaRPr lang="en-US"/>
              </a:p>
            </c:rich>
          </c:tx>
          <c:layout>
            <c:manualLayout>
              <c:xMode val="edge"/>
              <c:yMode val="edge"/>
              <c:x val="1.5288011344426686E-2"/>
              <c:y val="0.16737159972536061"/>
            </c:manualLayout>
          </c:layout>
          <c:overlay val="0"/>
        </c:title>
        <c:numFmt formatCode="0%" sourceLinked="0"/>
        <c:majorTickMark val="out"/>
        <c:minorTickMark val="none"/>
        <c:tickLblPos val="low"/>
        <c:crossAx val="232765696"/>
        <c:crosses val="autoZero"/>
        <c:crossBetween val="midCat"/>
      </c:valAx>
    </c:plotArea>
    <c:plotVisOnly val="1"/>
    <c:dispBlanksAs val="gap"/>
    <c:showDLblsOverMax val="0"/>
  </c:chart>
  <c:spPr>
    <a:ln>
      <a:noFill/>
    </a:ln>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scatterChart>
        <c:scatterStyle val="lineMarker"/>
        <c:varyColors val="0"/>
        <c:ser>
          <c:idx val="1"/>
          <c:order val="0"/>
          <c:spPr>
            <a:ln w="28575">
              <a:solidFill>
                <a:schemeClr val="tx1"/>
              </a:solidFill>
            </a:ln>
          </c:spPr>
          <c:marker>
            <c:symbol val="none"/>
          </c:marker>
          <c:xVal>
            <c:numRef>
              <c:f>'Grafico 1.5'!#REF!</c:f>
            </c:numRef>
          </c:xVal>
          <c:yVal>
            <c:numRef>
              <c:f>'Grafico 1.5'!#REF!</c:f>
              <c:numCache>
                <c:formatCode>General</c:formatCode>
                <c:ptCount val="1"/>
                <c:pt idx="0">
                  <c:v>1</c:v>
                </c:pt>
              </c:numCache>
            </c:numRef>
          </c:yVal>
          <c:smooth val="0"/>
        </c:ser>
        <c:ser>
          <c:idx val="2"/>
          <c:order val="1"/>
          <c:tx>
            <c:v>Salarios Mínimos</c:v>
          </c:tx>
          <c:spPr>
            <a:ln w="28575">
              <a:noFill/>
            </a:ln>
          </c:spPr>
          <c:marker>
            <c:symbol val="circle"/>
            <c:size val="7"/>
          </c:marker>
          <c:xVal>
            <c:numRef>
              <c:f>'Grafico 1.5'!#REF!</c:f>
            </c:numRef>
          </c:xVal>
          <c:yVal>
            <c:numRef>
              <c:f>'Grafico 1.5'!#REF!</c:f>
              <c:numCache>
                <c:formatCode>General</c:formatCode>
                <c:ptCount val="1"/>
                <c:pt idx="0">
                  <c:v>1</c:v>
                </c:pt>
              </c:numCache>
            </c:numRef>
          </c:yVal>
          <c:smooth val="0"/>
        </c:ser>
        <c:dLbls>
          <c:showLegendKey val="0"/>
          <c:showVal val="0"/>
          <c:showCatName val="0"/>
          <c:showSerName val="0"/>
          <c:showPercent val="0"/>
          <c:showBubbleSize val="0"/>
        </c:dLbls>
        <c:axId val="232948864"/>
        <c:axId val="232950784"/>
      </c:scatterChart>
      <c:valAx>
        <c:axId val="232948864"/>
        <c:scaling>
          <c:orientation val="minMax"/>
        </c:scaling>
        <c:delete val="0"/>
        <c:axPos val="b"/>
        <c:title>
          <c:tx>
            <c:rich>
              <a:bodyPr/>
              <a:lstStyle/>
              <a:p>
                <a:pPr>
                  <a:defRPr/>
                </a:pPr>
                <a:r>
                  <a:rPr lang="en-US"/>
                  <a:t>Crecimiento</a:t>
                </a:r>
                <a:r>
                  <a:rPr lang="en-US" baseline="0"/>
                  <a:t> anualizado del PIB por trabajador 2003-2013</a:t>
                </a:r>
                <a:endParaRPr lang="en-US"/>
              </a:p>
            </c:rich>
          </c:tx>
          <c:overlay val="0"/>
        </c:title>
        <c:numFmt formatCode="0.0%" sourceLinked="1"/>
        <c:majorTickMark val="out"/>
        <c:minorTickMark val="none"/>
        <c:tickLblPos val="nextTo"/>
        <c:crossAx val="232950784"/>
        <c:crosses val="autoZero"/>
        <c:crossBetween val="midCat"/>
      </c:valAx>
      <c:valAx>
        <c:axId val="232950784"/>
        <c:scaling>
          <c:orientation val="minMax"/>
        </c:scaling>
        <c:delete val="0"/>
        <c:axPos val="l"/>
        <c:majorGridlines/>
        <c:title>
          <c:tx>
            <c:rich>
              <a:bodyPr rot="-5400000" vert="horz"/>
              <a:lstStyle/>
              <a:p>
                <a:pPr>
                  <a:defRPr/>
                </a:pPr>
                <a:r>
                  <a:rPr lang="en-US"/>
                  <a:t>Crecimineto anualizado del</a:t>
                </a:r>
                <a:r>
                  <a:rPr lang="en-US" baseline="0"/>
                  <a:t> salario mínimos 2003-2013</a:t>
                </a:r>
                <a:endParaRPr lang="en-US"/>
              </a:p>
            </c:rich>
          </c:tx>
          <c:overlay val="0"/>
        </c:title>
        <c:numFmt formatCode="General" sourceLinked="1"/>
        <c:majorTickMark val="out"/>
        <c:minorTickMark val="none"/>
        <c:tickLblPos val="nextTo"/>
        <c:crossAx val="232948864"/>
        <c:crosses val="autoZero"/>
        <c:crossBetween val="midCat"/>
      </c:valAx>
    </c:plotArea>
    <c:plotVisOnly val="1"/>
    <c:dispBlanksAs val="gap"/>
    <c:showDLblsOverMax val="0"/>
  </c:chart>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invertIfNegative val="0"/>
          <c:cat>
            <c:strRef>
              <c:f>'1.5'!$T$5:$T$24</c:f>
              <c:strCache>
                <c:ptCount val="20"/>
                <c:pt idx="0">
                  <c:v>JAM</c:v>
                </c:pt>
                <c:pt idx="1">
                  <c:v>MEX</c:v>
                </c:pt>
                <c:pt idx="2">
                  <c:v>PRY</c:v>
                </c:pt>
                <c:pt idx="3">
                  <c:v>DOM</c:v>
                </c:pt>
                <c:pt idx="4">
                  <c:v>SLV</c:v>
                </c:pt>
                <c:pt idx="5">
                  <c:v>NIC</c:v>
                </c:pt>
                <c:pt idx="6">
                  <c:v>PAN</c:v>
                </c:pt>
                <c:pt idx="7">
                  <c:v>CRI</c:v>
                </c:pt>
                <c:pt idx="8">
                  <c:v>COL</c:v>
                </c:pt>
                <c:pt idx="9">
                  <c:v>GTM</c:v>
                </c:pt>
                <c:pt idx="10">
                  <c:v>PER</c:v>
                </c:pt>
                <c:pt idx="11">
                  <c:v>CHL</c:v>
                </c:pt>
                <c:pt idx="12">
                  <c:v>ALC</c:v>
                </c:pt>
                <c:pt idx="13">
                  <c:v>VEN</c:v>
                </c:pt>
                <c:pt idx="14">
                  <c:v>BOL</c:v>
                </c:pt>
                <c:pt idx="15">
                  <c:v>ECU</c:v>
                </c:pt>
                <c:pt idx="16">
                  <c:v>BRA</c:v>
                </c:pt>
                <c:pt idx="17">
                  <c:v>HND</c:v>
                </c:pt>
                <c:pt idx="18">
                  <c:v>URY</c:v>
                </c:pt>
                <c:pt idx="19">
                  <c:v>ARG</c:v>
                </c:pt>
              </c:strCache>
            </c:strRef>
          </c:cat>
          <c:val>
            <c:numRef>
              <c:f>'1.5'!$S$5:$S$24</c:f>
              <c:numCache>
                <c:formatCode>_(* #,##0.00_);_(* \(#,##0.00\);_(* "-"??_);_(@_)</c:formatCode>
                <c:ptCount val="20"/>
                <c:pt idx="0">
                  <c:v>-4.9553954969970518E-2</c:v>
                </c:pt>
                <c:pt idx="1">
                  <c:v>-8.9991236087197182E-3</c:v>
                </c:pt>
                <c:pt idx="2">
                  <c:v>-5.3884765356720706E-3</c:v>
                </c:pt>
                <c:pt idx="3">
                  <c:v>-2.3557342414561201E-4</c:v>
                </c:pt>
                <c:pt idx="4">
                  <c:v>-1.8504292425445176E-4</c:v>
                </c:pt>
                <c:pt idx="5">
                  <c:v>1.18656653959224E-2</c:v>
                </c:pt>
                <c:pt idx="6">
                  <c:v>1.389973741434096E-2</c:v>
                </c:pt>
                <c:pt idx="7">
                  <c:v>1.5308453569012883E-2</c:v>
                </c:pt>
                <c:pt idx="8">
                  <c:v>1.5549604245891514E-2</c:v>
                </c:pt>
                <c:pt idx="9">
                  <c:v>1.7671420581795029E-2</c:v>
                </c:pt>
                <c:pt idx="10">
                  <c:v>2.7321902337681524E-2</c:v>
                </c:pt>
                <c:pt idx="11">
                  <c:v>2.8560573635657022E-2</c:v>
                </c:pt>
                <c:pt idx="12">
                  <c:v>3.0665198996570029E-2</c:v>
                </c:pt>
                <c:pt idx="13">
                  <c:v>3.8829807622401354E-2</c:v>
                </c:pt>
                <c:pt idx="14">
                  <c:v>4.1782231729889999E-2</c:v>
                </c:pt>
                <c:pt idx="15">
                  <c:v>4.4576663807061406E-2</c:v>
                </c:pt>
                <c:pt idx="16">
                  <c:v>5.0222700655708871E-2</c:v>
                </c:pt>
                <c:pt idx="17">
                  <c:v>6.150396085551442E-2</c:v>
                </c:pt>
                <c:pt idx="18">
                  <c:v>0.1191760244742556</c:v>
                </c:pt>
                <c:pt idx="19">
                  <c:v>0.16073220607245992</c:v>
                </c:pt>
              </c:numCache>
            </c:numRef>
          </c:val>
        </c:ser>
        <c:dLbls>
          <c:showLegendKey val="0"/>
          <c:showVal val="0"/>
          <c:showCatName val="0"/>
          <c:showSerName val="0"/>
          <c:showPercent val="0"/>
          <c:showBubbleSize val="0"/>
        </c:dLbls>
        <c:gapWidth val="150"/>
        <c:axId val="232957056"/>
        <c:axId val="232958592"/>
      </c:barChart>
      <c:catAx>
        <c:axId val="232957056"/>
        <c:scaling>
          <c:orientation val="minMax"/>
        </c:scaling>
        <c:delete val="0"/>
        <c:axPos val="b"/>
        <c:majorTickMark val="out"/>
        <c:minorTickMark val="none"/>
        <c:tickLblPos val="low"/>
        <c:crossAx val="232958592"/>
        <c:crosses val="autoZero"/>
        <c:auto val="1"/>
        <c:lblAlgn val="ctr"/>
        <c:lblOffset val="100"/>
        <c:noMultiLvlLbl val="0"/>
      </c:catAx>
      <c:valAx>
        <c:axId val="232958592"/>
        <c:scaling>
          <c:orientation val="minMax"/>
        </c:scaling>
        <c:delete val="0"/>
        <c:axPos val="l"/>
        <c:majorGridlines>
          <c:spPr>
            <a:ln>
              <a:prstDash val="sysDash"/>
            </a:ln>
          </c:spPr>
        </c:majorGridlines>
        <c:title>
          <c:tx>
            <c:rich>
              <a:bodyPr rot="-5400000" vert="horz"/>
              <a:lstStyle/>
              <a:p>
                <a:pPr>
                  <a:defRPr/>
                </a:pPr>
                <a:r>
                  <a:rPr lang="en-US"/>
                  <a:t>Variación del salario mínimo real (en</a:t>
                </a:r>
                <a:r>
                  <a:rPr lang="en-US" baseline="0"/>
                  <a:t> </a:t>
                </a:r>
                <a:r>
                  <a:rPr lang="en-US"/>
                  <a:t>puntos porcentuales)</a:t>
                </a:r>
              </a:p>
            </c:rich>
          </c:tx>
          <c:layout/>
          <c:overlay val="0"/>
        </c:title>
        <c:numFmt formatCode="_(* #,##0.00_);_(* \(#,##0.00\);_(* &quot;-&quot;??_);_(@_)" sourceLinked="1"/>
        <c:majorTickMark val="out"/>
        <c:minorTickMark val="none"/>
        <c:tickLblPos val="nextTo"/>
        <c:crossAx val="232957056"/>
        <c:crosses val="autoZero"/>
        <c:crossBetween val="between"/>
      </c:valAx>
    </c:plotArea>
    <c:plotVisOnly val="1"/>
    <c:dispBlanksAs val="gap"/>
    <c:showDLblsOverMax val="0"/>
  </c:chart>
  <c:spPr>
    <a:ln>
      <a:noFill/>
    </a:ln>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391925769291639E-2"/>
          <c:y val="4.2085107716185503E-2"/>
          <c:w val="0.90452488188547431"/>
          <c:h val="0.65103582988096875"/>
        </c:manualLayout>
      </c:layout>
      <c:barChart>
        <c:barDir val="col"/>
        <c:grouping val="clustered"/>
        <c:varyColors val="0"/>
        <c:ser>
          <c:idx val="5"/>
          <c:order val="0"/>
          <c:tx>
            <c:strRef>
              <c:f>'1.6'!$N$5</c:f>
              <c:strCache>
                <c:ptCount val="1"/>
                <c:pt idx="0">
                  <c:v>~1993</c:v>
                </c:pt>
              </c:strCache>
            </c:strRef>
          </c:tx>
          <c:spPr>
            <a:solidFill>
              <a:schemeClr val="bg1"/>
            </a:solidFill>
            <a:ln>
              <a:solidFill>
                <a:schemeClr val="tx1">
                  <a:lumMod val="65000"/>
                  <a:lumOff val="35000"/>
                </a:schemeClr>
              </a:solidFill>
            </a:ln>
          </c:spPr>
          <c:invertIfNegative val="0"/>
          <c:val>
            <c:numRef>
              <c:f>'1.6'!$N$6:$N$24</c:f>
              <c:numCache>
                <c:formatCode>0.0%</c:formatCode>
                <c:ptCount val="19"/>
                <c:pt idx="0">
                  <c:v>0</c:v>
                </c:pt>
                <c:pt idx="1">
                  <c:v>0</c:v>
                </c:pt>
                <c:pt idx="2">
                  <c:v>0</c:v>
                </c:pt>
                <c:pt idx="3">
                  <c:v>0</c:v>
                </c:pt>
                <c:pt idx="4">
                  <c:v>0</c:v>
                </c:pt>
                <c:pt idx="5">
                  <c:v>0.13573688312276902</c:v>
                </c:pt>
                <c:pt idx="6">
                  <c:v>0.26469726250225922</c:v>
                </c:pt>
                <c:pt idx="7">
                  <c:v>0.34998186166921696</c:v>
                </c:pt>
                <c:pt idx="8">
                  <c:v>0.36706703582243227</c:v>
                </c:pt>
                <c:pt idx="9">
                  <c:v>0</c:v>
                </c:pt>
                <c:pt idx="10">
                  <c:v>0</c:v>
                </c:pt>
                <c:pt idx="11">
                  <c:v>0.2608598179965137</c:v>
                </c:pt>
                <c:pt idx="12">
                  <c:v>0</c:v>
                </c:pt>
                <c:pt idx="13">
                  <c:v>0.46145310193091343</c:v>
                </c:pt>
                <c:pt idx="14">
                  <c:v>0</c:v>
                </c:pt>
                <c:pt idx="15">
                  <c:v>0.46546649906188015</c:v>
                </c:pt>
                <c:pt idx="16">
                  <c:v>0.66106302715348786</c:v>
                </c:pt>
                <c:pt idx="17">
                  <c:v>0.68501609657755536</c:v>
                </c:pt>
              </c:numCache>
            </c:numRef>
          </c:val>
        </c:ser>
        <c:ser>
          <c:idx val="0"/>
          <c:order val="1"/>
          <c:tx>
            <c:strRef>
              <c:f>'1.6'!$O$5</c:f>
              <c:strCache>
                <c:ptCount val="1"/>
                <c:pt idx="0">
                  <c:v>~2003</c:v>
                </c:pt>
              </c:strCache>
            </c:strRef>
          </c:tx>
          <c:spPr>
            <a:solidFill>
              <a:schemeClr val="tx1">
                <a:lumMod val="50000"/>
                <a:lumOff val="50000"/>
              </a:schemeClr>
            </a:solidFill>
          </c:spPr>
          <c:invertIfNegative val="0"/>
          <c:cat>
            <c:strRef>
              <c:f>'1.6'!$L$6:$L$24</c:f>
              <c:strCache>
                <c:ptCount val="19"/>
                <c:pt idx="0">
                  <c:v>HND</c:v>
                </c:pt>
                <c:pt idx="1">
                  <c:v>NIC</c:v>
                </c:pt>
                <c:pt idx="2">
                  <c:v>GTM</c:v>
                </c:pt>
                <c:pt idx="3">
                  <c:v>PER</c:v>
                </c:pt>
                <c:pt idx="4">
                  <c:v>BOL</c:v>
                </c:pt>
                <c:pt idx="5">
                  <c:v>PRY</c:v>
                </c:pt>
                <c:pt idx="6">
                  <c:v>SLV</c:v>
                </c:pt>
                <c:pt idx="7">
                  <c:v>MEX</c:v>
                </c:pt>
                <c:pt idx="8">
                  <c:v>ECU</c:v>
                </c:pt>
                <c:pt idx="9">
                  <c:v>VEN</c:v>
                </c:pt>
                <c:pt idx="10">
                  <c:v>DOM</c:v>
                </c:pt>
                <c:pt idx="11">
                  <c:v>COL</c:v>
                </c:pt>
                <c:pt idx="12">
                  <c:v>JAM</c:v>
                </c:pt>
                <c:pt idx="13">
                  <c:v>ARG</c:v>
                </c:pt>
                <c:pt idx="14">
                  <c:v>PAN</c:v>
                </c:pt>
                <c:pt idx="15">
                  <c:v>BRA</c:v>
                </c:pt>
                <c:pt idx="16">
                  <c:v>CHL</c:v>
                </c:pt>
                <c:pt idx="17">
                  <c:v>CRI</c:v>
                </c:pt>
                <c:pt idx="18">
                  <c:v>URY</c:v>
                </c:pt>
              </c:strCache>
            </c:strRef>
          </c:cat>
          <c:val>
            <c:numRef>
              <c:f>'1.6'!$O$6:$O$24</c:f>
              <c:numCache>
                <c:formatCode>0.0%</c:formatCode>
                <c:ptCount val="19"/>
                <c:pt idx="0">
                  <c:v>0.20884983068732729</c:v>
                </c:pt>
                <c:pt idx="1">
                  <c:v>0.18351320126266982</c:v>
                </c:pt>
                <c:pt idx="2">
                  <c:v>0.21069101043022198</c:v>
                </c:pt>
                <c:pt idx="3">
                  <c:v>0.12531856715843606</c:v>
                </c:pt>
                <c:pt idx="4">
                  <c:v>0.11608000550827741</c:v>
                </c:pt>
                <c:pt idx="5">
                  <c:v>0.12783470325628712</c:v>
                </c:pt>
                <c:pt idx="6">
                  <c:v>0.30787586541103634</c:v>
                </c:pt>
                <c:pt idx="7">
                  <c:v>0.36953225043481586</c:v>
                </c:pt>
                <c:pt idx="8">
                  <c:v>0.1900004568099968</c:v>
                </c:pt>
                <c:pt idx="9">
                  <c:v>0.32035298345479302</c:v>
                </c:pt>
                <c:pt idx="10">
                  <c:v>0.23149159707426817</c:v>
                </c:pt>
                <c:pt idx="11">
                  <c:v>0.28897584563134704</c:v>
                </c:pt>
                <c:pt idx="12">
                  <c:v>0</c:v>
                </c:pt>
                <c:pt idx="13">
                  <c:v>0.38356610452147399</c:v>
                </c:pt>
                <c:pt idx="14">
                  <c:v>0.53175535779150018</c:v>
                </c:pt>
                <c:pt idx="15">
                  <c:v>0.48995759354060192</c:v>
                </c:pt>
                <c:pt idx="16">
                  <c:v>0.63900252607615371</c:v>
                </c:pt>
                <c:pt idx="17">
                  <c:v>0.62185434972557707</c:v>
                </c:pt>
                <c:pt idx="18">
                  <c:v>0.61698135442158897</c:v>
                </c:pt>
              </c:numCache>
            </c:numRef>
          </c:val>
        </c:ser>
        <c:ser>
          <c:idx val="1"/>
          <c:order val="2"/>
          <c:tx>
            <c:strRef>
              <c:f>'1.6'!$P$5</c:f>
              <c:strCache>
                <c:ptCount val="1"/>
                <c:pt idx="0">
                  <c:v>~2013</c:v>
                </c:pt>
              </c:strCache>
            </c:strRef>
          </c:tx>
          <c:spPr>
            <a:solidFill>
              <a:srgbClr val="005073"/>
            </a:solidFill>
          </c:spPr>
          <c:invertIfNegative val="0"/>
          <c:cat>
            <c:strRef>
              <c:f>'1.6'!$L$6:$L$24</c:f>
              <c:strCache>
                <c:ptCount val="19"/>
                <c:pt idx="0">
                  <c:v>HND</c:v>
                </c:pt>
                <c:pt idx="1">
                  <c:v>NIC</c:v>
                </c:pt>
                <c:pt idx="2">
                  <c:v>GTM</c:v>
                </c:pt>
                <c:pt idx="3">
                  <c:v>PER</c:v>
                </c:pt>
                <c:pt idx="4">
                  <c:v>BOL</c:v>
                </c:pt>
                <c:pt idx="5">
                  <c:v>PRY</c:v>
                </c:pt>
                <c:pt idx="6">
                  <c:v>SLV</c:v>
                </c:pt>
                <c:pt idx="7">
                  <c:v>MEX</c:v>
                </c:pt>
                <c:pt idx="8">
                  <c:v>ECU</c:v>
                </c:pt>
                <c:pt idx="9">
                  <c:v>VEN</c:v>
                </c:pt>
                <c:pt idx="10">
                  <c:v>DOM</c:v>
                </c:pt>
                <c:pt idx="11">
                  <c:v>COL</c:v>
                </c:pt>
                <c:pt idx="12">
                  <c:v>JAM</c:v>
                </c:pt>
                <c:pt idx="13">
                  <c:v>ARG</c:v>
                </c:pt>
                <c:pt idx="14">
                  <c:v>PAN</c:v>
                </c:pt>
                <c:pt idx="15">
                  <c:v>BRA</c:v>
                </c:pt>
                <c:pt idx="16">
                  <c:v>CHL</c:v>
                </c:pt>
                <c:pt idx="17">
                  <c:v>CRI</c:v>
                </c:pt>
                <c:pt idx="18">
                  <c:v>URY</c:v>
                </c:pt>
              </c:strCache>
            </c:strRef>
          </c:cat>
          <c:val>
            <c:numRef>
              <c:f>'1.6'!$P$6:$P$24</c:f>
              <c:numCache>
                <c:formatCode>0.0%</c:formatCode>
                <c:ptCount val="19"/>
                <c:pt idx="0">
                  <c:v>0.17400693240177076</c:v>
                </c:pt>
                <c:pt idx="1">
                  <c:v>0.18566109812363052</c:v>
                </c:pt>
                <c:pt idx="2">
                  <c:v>0.19593174282747733</c:v>
                </c:pt>
                <c:pt idx="3">
                  <c:v>0.21107487068591316</c:v>
                </c:pt>
                <c:pt idx="4">
                  <c:v>0.22288608200588234</c:v>
                </c:pt>
                <c:pt idx="5">
                  <c:v>0.23029352158826219</c:v>
                </c:pt>
                <c:pt idx="6">
                  <c:v>0.30485571102073972</c:v>
                </c:pt>
                <c:pt idx="7">
                  <c:v>0.30615847143030062</c:v>
                </c:pt>
                <c:pt idx="8">
                  <c:v>0.32907285777147199</c:v>
                </c:pt>
                <c:pt idx="9">
                  <c:v>0.33719612184143533</c:v>
                </c:pt>
                <c:pt idx="10">
                  <c:v>0.3474533916598096</c:v>
                </c:pt>
                <c:pt idx="11">
                  <c:v>0.35349420322982961</c:v>
                </c:pt>
                <c:pt idx="12">
                  <c:v>0.41341372041290902</c:v>
                </c:pt>
                <c:pt idx="13">
                  <c:v>0.51520745688182568</c:v>
                </c:pt>
                <c:pt idx="14">
                  <c:v>0.56090856548837187</c:v>
                </c:pt>
                <c:pt idx="15">
                  <c:v>0.63435520706165027</c:v>
                </c:pt>
                <c:pt idx="16">
                  <c:v>0.71080502020600356</c:v>
                </c:pt>
                <c:pt idx="17">
                  <c:v>0.71742482593007684</c:v>
                </c:pt>
                <c:pt idx="18">
                  <c:v>0.76619314614320055</c:v>
                </c:pt>
              </c:numCache>
            </c:numRef>
          </c:val>
        </c:ser>
        <c:dLbls>
          <c:showLegendKey val="0"/>
          <c:showVal val="0"/>
          <c:showCatName val="0"/>
          <c:showSerName val="0"/>
          <c:showPercent val="0"/>
          <c:showBubbleSize val="0"/>
        </c:dLbls>
        <c:gapWidth val="150"/>
        <c:axId val="233489536"/>
        <c:axId val="233491072"/>
      </c:barChart>
      <c:lineChart>
        <c:grouping val="standard"/>
        <c:varyColors val="0"/>
        <c:ser>
          <c:idx val="2"/>
          <c:order val="3"/>
          <c:tx>
            <c:strRef>
              <c:f>'1.6'!$R$5</c:f>
              <c:strCache>
                <c:ptCount val="1"/>
                <c:pt idx="0">
                  <c:v>ALC ~2003</c:v>
                </c:pt>
              </c:strCache>
            </c:strRef>
          </c:tx>
          <c:spPr>
            <a:ln>
              <a:solidFill>
                <a:schemeClr val="tx1"/>
              </a:solidFill>
              <a:prstDash val="dash"/>
            </a:ln>
          </c:spPr>
          <c:marker>
            <c:symbol val="none"/>
          </c:marker>
          <c:dLbls>
            <c:dLbl>
              <c:idx val="4"/>
              <c:layout>
                <c:manualLayout>
                  <c:x val="-9.4143388258642102E-2"/>
                  <c:y val="3.443326994960632E-2"/>
                </c:manualLayout>
              </c:layout>
              <c:showLegendKey val="0"/>
              <c:showVal val="1"/>
              <c:showCatName val="0"/>
              <c:showSerName val="1"/>
              <c:showPercent val="0"/>
              <c:showBubbleSize val="0"/>
            </c:dLbl>
            <c:numFmt formatCode="0.0%" sourceLinked="0"/>
            <c:showLegendKey val="0"/>
            <c:showVal val="0"/>
            <c:showCatName val="0"/>
            <c:showSerName val="0"/>
            <c:showPercent val="0"/>
            <c:showBubbleSize val="0"/>
          </c:dLbls>
          <c:val>
            <c:numRef>
              <c:f>'1.6'!$R$6:$R$24</c:f>
              <c:numCache>
                <c:formatCode>0.0%</c:formatCode>
                <c:ptCount val="19"/>
                <c:pt idx="0">
                  <c:v>0.38150662341340646</c:v>
                </c:pt>
                <c:pt idx="1">
                  <c:v>0.38150662341340646</c:v>
                </c:pt>
                <c:pt idx="2">
                  <c:v>0.38150662341340646</c:v>
                </c:pt>
                <c:pt idx="3">
                  <c:v>0.38150662341340646</c:v>
                </c:pt>
                <c:pt idx="4">
                  <c:v>0.38150662341340646</c:v>
                </c:pt>
                <c:pt idx="5">
                  <c:v>0.38150662341340646</c:v>
                </c:pt>
                <c:pt idx="6">
                  <c:v>0.38150662341340646</c:v>
                </c:pt>
                <c:pt idx="7">
                  <c:v>0.38150662341340646</c:v>
                </c:pt>
                <c:pt idx="8">
                  <c:v>0.38150662341340646</c:v>
                </c:pt>
                <c:pt idx="9">
                  <c:v>0.38150662341340646</c:v>
                </c:pt>
                <c:pt idx="10">
                  <c:v>0.38150662341340646</c:v>
                </c:pt>
                <c:pt idx="11">
                  <c:v>0.38150662341340646</c:v>
                </c:pt>
                <c:pt idx="12">
                  <c:v>0.38150662341340646</c:v>
                </c:pt>
                <c:pt idx="13">
                  <c:v>0.38150662341340646</c:v>
                </c:pt>
                <c:pt idx="14">
                  <c:v>0.38150662341340646</c:v>
                </c:pt>
                <c:pt idx="15">
                  <c:v>0.38150662341340646</c:v>
                </c:pt>
                <c:pt idx="16">
                  <c:v>0.38150662341340646</c:v>
                </c:pt>
                <c:pt idx="17">
                  <c:v>0.38150662341340646</c:v>
                </c:pt>
                <c:pt idx="18">
                  <c:v>0.38255664083970753</c:v>
                </c:pt>
              </c:numCache>
            </c:numRef>
          </c:val>
          <c:smooth val="0"/>
        </c:ser>
        <c:ser>
          <c:idx val="3"/>
          <c:order val="4"/>
          <c:tx>
            <c:strRef>
              <c:f>'1.6'!$S$5</c:f>
              <c:strCache>
                <c:ptCount val="1"/>
                <c:pt idx="0">
                  <c:v>ALC ~2013</c:v>
                </c:pt>
              </c:strCache>
            </c:strRef>
          </c:tx>
          <c:spPr>
            <a:ln w="28575">
              <a:solidFill>
                <a:schemeClr val="tx1">
                  <a:lumMod val="65000"/>
                  <a:lumOff val="35000"/>
                </a:schemeClr>
              </a:solidFill>
              <a:prstDash val="sysDash"/>
            </a:ln>
          </c:spPr>
          <c:marker>
            <c:symbol val="none"/>
          </c:marker>
          <c:dLbls>
            <c:dLbl>
              <c:idx val="2"/>
              <c:layout>
                <c:manualLayout>
                  <c:x val="2.1893811222940024E-3"/>
                  <c:y val="-3.8259188832895911E-2"/>
                </c:manualLayout>
              </c:layout>
              <c:numFmt formatCode="0.0%" sourceLinked="0"/>
              <c:spPr>
                <a:solidFill>
                  <a:schemeClr val="bg1"/>
                </a:solidFill>
              </c:spPr>
              <c:txPr>
                <a:bodyPr/>
                <a:lstStyle/>
                <a:p>
                  <a:pPr>
                    <a:defRPr/>
                  </a:pPr>
                  <a:endParaRPr lang="en-US"/>
                </a:p>
              </c:txPr>
              <c:showLegendKey val="0"/>
              <c:showVal val="1"/>
              <c:showCatName val="0"/>
              <c:showSerName val="1"/>
              <c:showPercent val="0"/>
              <c:showBubbleSize val="0"/>
            </c:dLbl>
            <c:spPr>
              <a:solidFill>
                <a:schemeClr val="bg1"/>
              </a:solidFill>
            </c:spPr>
            <c:showLegendKey val="0"/>
            <c:showVal val="0"/>
            <c:showCatName val="0"/>
            <c:showSerName val="0"/>
            <c:showPercent val="0"/>
            <c:showBubbleSize val="0"/>
          </c:dLbls>
          <c:val>
            <c:numRef>
              <c:f>'1.6'!$S$6:$S$24</c:f>
              <c:numCache>
                <c:formatCode>0.0%</c:formatCode>
                <c:ptCount val="19"/>
                <c:pt idx="0">
                  <c:v>0.45175534773725362</c:v>
                </c:pt>
                <c:pt idx="1">
                  <c:v>0.45175534773725362</c:v>
                </c:pt>
                <c:pt idx="2">
                  <c:v>0.45175534773725362</c:v>
                </c:pt>
                <c:pt idx="3">
                  <c:v>0.45175534773725362</c:v>
                </c:pt>
                <c:pt idx="4">
                  <c:v>0.45175534773725362</c:v>
                </c:pt>
                <c:pt idx="5">
                  <c:v>0.45175534773725362</c:v>
                </c:pt>
                <c:pt idx="6">
                  <c:v>0.45175534773725362</c:v>
                </c:pt>
                <c:pt idx="7">
                  <c:v>0.45175534773725362</c:v>
                </c:pt>
                <c:pt idx="8">
                  <c:v>0.45175534773725362</c:v>
                </c:pt>
                <c:pt idx="9">
                  <c:v>0.45175534773725362</c:v>
                </c:pt>
                <c:pt idx="10">
                  <c:v>0.45175534773725362</c:v>
                </c:pt>
                <c:pt idx="11">
                  <c:v>0.45175534773725362</c:v>
                </c:pt>
                <c:pt idx="12">
                  <c:v>0.45175534773725362</c:v>
                </c:pt>
                <c:pt idx="13">
                  <c:v>0.45175534773725362</c:v>
                </c:pt>
                <c:pt idx="14">
                  <c:v>0.45175534773725362</c:v>
                </c:pt>
                <c:pt idx="15">
                  <c:v>0.45175534773725362</c:v>
                </c:pt>
                <c:pt idx="16">
                  <c:v>0.45175534773725362</c:v>
                </c:pt>
                <c:pt idx="17">
                  <c:v>0.45175534773725362</c:v>
                </c:pt>
                <c:pt idx="18">
                  <c:v>0.45175534773725362</c:v>
                </c:pt>
              </c:numCache>
            </c:numRef>
          </c:val>
          <c:smooth val="0"/>
        </c:ser>
        <c:ser>
          <c:idx val="4"/>
          <c:order val="5"/>
          <c:tx>
            <c:strRef>
              <c:f>'1.6'!$Q$5</c:f>
              <c:strCache>
                <c:ptCount val="1"/>
                <c:pt idx="0">
                  <c:v>ALC ~1993</c:v>
                </c:pt>
              </c:strCache>
            </c:strRef>
          </c:tx>
          <c:spPr>
            <a:ln>
              <a:solidFill>
                <a:schemeClr val="accent3">
                  <a:lumMod val="75000"/>
                </a:schemeClr>
              </a:solidFill>
            </a:ln>
          </c:spPr>
          <c:marker>
            <c:symbol val="none"/>
          </c:marker>
          <c:val>
            <c:numRef>
              <c:f>'1.6'!$Q$6:$Q$24</c:f>
              <c:numCache>
                <c:formatCode>0.0%</c:formatCode>
                <c:ptCount val="19"/>
                <c:pt idx="0">
                  <c:v>0.41108533007868786</c:v>
                </c:pt>
                <c:pt idx="1">
                  <c:v>0.41108533007868786</c:v>
                </c:pt>
                <c:pt idx="2">
                  <c:v>0.41108533007868786</c:v>
                </c:pt>
                <c:pt idx="3">
                  <c:v>0.41108533007868786</c:v>
                </c:pt>
                <c:pt idx="4">
                  <c:v>0.41108533007868786</c:v>
                </c:pt>
                <c:pt idx="5">
                  <c:v>0.41108533007868786</c:v>
                </c:pt>
                <c:pt idx="6">
                  <c:v>0.41108533007868786</c:v>
                </c:pt>
                <c:pt idx="7">
                  <c:v>0.41108533007868786</c:v>
                </c:pt>
                <c:pt idx="8">
                  <c:v>0.41108533007868786</c:v>
                </c:pt>
                <c:pt idx="9">
                  <c:v>0.41108533007868786</c:v>
                </c:pt>
                <c:pt idx="10">
                  <c:v>0.41108533007868786</c:v>
                </c:pt>
                <c:pt idx="11">
                  <c:v>0.41108533007868786</c:v>
                </c:pt>
                <c:pt idx="12">
                  <c:v>0.41108533007868786</c:v>
                </c:pt>
                <c:pt idx="13">
                  <c:v>0.41108533007868786</c:v>
                </c:pt>
                <c:pt idx="14">
                  <c:v>0.41108533007868786</c:v>
                </c:pt>
                <c:pt idx="15">
                  <c:v>0.41108533007868786</c:v>
                </c:pt>
                <c:pt idx="16">
                  <c:v>0.41108533007868786</c:v>
                </c:pt>
                <c:pt idx="17">
                  <c:v>0.41108533007868786</c:v>
                </c:pt>
                <c:pt idx="18">
                  <c:v>0.41108533007868786</c:v>
                </c:pt>
              </c:numCache>
            </c:numRef>
          </c:val>
          <c:smooth val="0"/>
        </c:ser>
        <c:dLbls>
          <c:showLegendKey val="0"/>
          <c:showVal val="0"/>
          <c:showCatName val="0"/>
          <c:showSerName val="0"/>
          <c:showPercent val="0"/>
          <c:showBubbleSize val="0"/>
        </c:dLbls>
        <c:marker val="1"/>
        <c:smooth val="0"/>
        <c:axId val="233489536"/>
        <c:axId val="233491072"/>
      </c:lineChart>
      <c:catAx>
        <c:axId val="233489536"/>
        <c:scaling>
          <c:orientation val="minMax"/>
        </c:scaling>
        <c:delete val="0"/>
        <c:axPos val="b"/>
        <c:majorTickMark val="out"/>
        <c:minorTickMark val="none"/>
        <c:tickLblPos val="nextTo"/>
        <c:crossAx val="233491072"/>
        <c:crosses val="autoZero"/>
        <c:auto val="1"/>
        <c:lblAlgn val="ctr"/>
        <c:lblOffset val="100"/>
        <c:noMultiLvlLbl val="0"/>
      </c:catAx>
      <c:valAx>
        <c:axId val="233491072"/>
        <c:scaling>
          <c:orientation val="minMax"/>
        </c:scaling>
        <c:delete val="0"/>
        <c:axPos val="l"/>
        <c:majorGridlines>
          <c:spPr>
            <a:ln>
              <a:prstDash val="dash"/>
            </a:ln>
          </c:spPr>
        </c:majorGridlines>
        <c:numFmt formatCode="0.0%" sourceLinked="1"/>
        <c:majorTickMark val="out"/>
        <c:minorTickMark val="none"/>
        <c:tickLblPos val="nextTo"/>
        <c:crossAx val="233489536"/>
        <c:crosses val="autoZero"/>
        <c:crossBetween val="between"/>
      </c:valAx>
    </c:plotArea>
    <c:legend>
      <c:legendPos val="b"/>
      <c:layout>
        <c:manualLayout>
          <c:xMode val="edge"/>
          <c:yMode val="edge"/>
          <c:x val="0.23673536726264949"/>
          <c:y val="0.83113388185562487"/>
          <c:w val="0.62971238427741627"/>
          <c:h val="9.9999578245162465E-2"/>
        </c:manualLayout>
      </c:layout>
      <c:overlay val="0"/>
    </c:legend>
    <c:plotVisOnly val="1"/>
    <c:dispBlanksAs val="gap"/>
    <c:showDLblsOverMax val="0"/>
  </c:chart>
  <c:spPr>
    <a:ln>
      <a:noFill/>
    </a:ln>
  </c:spPr>
  <c:txPr>
    <a:bodyPr/>
    <a:lstStyle/>
    <a:p>
      <a:pPr>
        <a:defRPr sz="1000">
          <a:latin typeface="Garamond" panose="02020404030301010803"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9.xml"/><Relationship Id="rId1" Type="http://schemas.openxmlformats.org/officeDocument/2006/relationships/chart" Target="../charts/chart18.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9.xml.rels><?xml version="1.0" encoding="UTF-8" standalone="yes"?>
<Relationships xmlns="http://schemas.openxmlformats.org/package/2006/relationships"><Relationship Id="rId1"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0.xml.rels><?xml version="1.0" encoding="UTF-8" standalone="yes"?>
<Relationships xmlns="http://schemas.openxmlformats.org/package/2006/relationships"><Relationship Id="rId2" Type="http://schemas.openxmlformats.org/officeDocument/2006/relationships/chart" Target="../charts/chart22.xml"/><Relationship Id="rId1" Type="http://schemas.openxmlformats.org/officeDocument/2006/relationships/chart" Target="../charts/chart21.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4.xml.rels><?xml version="1.0" encoding="UTF-8" standalone="yes"?>
<Relationships xmlns="http://schemas.openxmlformats.org/package/2006/relationships"><Relationship Id="rId1" Type="http://schemas.openxmlformats.org/officeDocument/2006/relationships/image" Target="../media/image6.png"/></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xdr:colOff>
      <xdr:row>2</xdr:row>
      <xdr:rowOff>1</xdr:rowOff>
    </xdr:from>
    <xdr:to>
      <xdr:col>1</xdr:col>
      <xdr:colOff>1742333</xdr:colOff>
      <xdr:row>5</xdr:row>
      <xdr:rowOff>38101</xdr:rowOff>
    </xdr:to>
    <xdr:pic>
      <xdr:nvPicPr>
        <xdr:cNvPr id="3" name="Picture 2" descr="http://myidb.iadb.org/publications/resources/img/by-nc-nd.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1" y="3429001"/>
          <a:ext cx="1742332"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19051</xdr:colOff>
      <xdr:row>1</xdr:row>
      <xdr:rowOff>161924</xdr:rowOff>
    </xdr:from>
    <xdr:to>
      <xdr:col>10</xdr:col>
      <xdr:colOff>381000</xdr:colOff>
      <xdr:row>17</xdr:row>
      <xdr:rowOff>114299</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209549</xdr:colOff>
      <xdr:row>4</xdr:row>
      <xdr:rowOff>142875</xdr:rowOff>
    </xdr:from>
    <xdr:to>
      <xdr:col>7</xdr:col>
      <xdr:colOff>552449</xdr:colOff>
      <xdr:row>24</xdr:row>
      <xdr:rowOff>161925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333375</xdr:colOff>
      <xdr:row>5</xdr:row>
      <xdr:rowOff>28575</xdr:rowOff>
    </xdr:from>
    <xdr:to>
      <xdr:col>9</xdr:col>
      <xdr:colOff>114300</xdr:colOff>
      <xdr:row>23</xdr:row>
      <xdr:rowOff>9525</xdr:rowOff>
    </xdr:to>
    <xdr:graphicFrame macro="">
      <xdr:nvGraphicFramePr>
        <xdr:cNvPr id="10"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1</xdr:row>
      <xdr:rowOff>119062</xdr:rowOff>
    </xdr:from>
    <xdr:to>
      <xdr:col>10</xdr:col>
      <xdr:colOff>457201</xdr:colOff>
      <xdr:row>21</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47625</xdr:colOff>
      <xdr:row>1</xdr:row>
      <xdr:rowOff>152400</xdr:rowOff>
    </xdr:from>
    <xdr:to>
      <xdr:col>10</xdr:col>
      <xdr:colOff>247650</xdr:colOff>
      <xdr:row>17</xdr:row>
      <xdr:rowOff>123825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123825</xdr:colOff>
      <xdr:row>2</xdr:row>
      <xdr:rowOff>71437</xdr:rowOff>
    </xdr:from>
    <xdr:to>
      <xdr:col>9</xdr:col>
      <xdr:colOff>581025</xdr:colOff>
      <xdr:row>19</xdr:row>
      <xdr:rowOff>28575</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353219</xdr:colOff>
      <xdr:row>1</xdr:row>
      <xdr:rowOff>80962</xdr:rowOff>
    </xdr:from>
    <xdr:to>
      <xdr:col>11</xdr:col>
      <xdr:colOff>460375</xdr:colOff>
      <xdr:row>20</xdr:row>
      <xdr:rowOff>444500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4</xdr:col>
      <xdr:colOff>47625</xdr:colOff>
      <xdr:row>2</xdr:row>
      <xdr:rowOff>123825</xdr:rowOff>
    </xdr:from>
    <xdr:to>
      <xdr:col>12</xdr:col>
      <xdr:colOff>561975</xdr:colOff>
      <xdr:row>19</xdr:row>
      <xdr:rowOff>180975</xdr:rowOff>
    </xdr:to>
    <xdr:graphicFrame macro="">
      <xdr:nvGraphicFramePr>
        <xdr:cNvPr id="3"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228599</xdr:colOff>
      <xdr:row>0</xdr:row>
      <xdr:rowOff>109536</xdr:rowOff>
    </xdr:from>
    <xdr:to>
      <xdr:col>25</xdr:col>
      <xdr:colOff>485774</xdr:colOff>
      <xdr:row>14</xdr:row>
      <xdr:rowOff>142874</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xdr:row>
      <xdr:rowOff>66675</xdr:rowOff>
    </xdr:from>
    <xdr:to>
      <xdr:col>7</xdr:col>
      <xdr:colOff>514349</xdr:colOff>
      <xdr:row>23</xdr:row>
      <xdr:rowOff>33337</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123190</xdr:colOff>
      <xdr:row>21</xdr:row>
      <xdr:rowOff>26035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0525"/>
          <a:ext cx="4390390" cy="364553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314326</xdr:colOff>
      <xdr:row>25</xdr:row>
      <xdr:rowOff>80964</xdr:rowOff>
    </xdr:to>
    <xdr:graphicFrame macro="">
      <xdr:nvGraphicFramePr>
        <xdr:cNvPr id="6"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13</xdr:col>
      <xdr:colOff>171450</xdr:colOff>
      <xdr:row>137</xdr:row>
      <xdr:rowOff>133349</xdr:rowOff>
    </xdr:from>
    <xdr:to>
      <xdr:col>18</xdr:col>
      <xdr:colOff>276225</xdr:colOff>
      <xdr:row>162</xdr:row>
      <xdr:rowOff>28575</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104775</xdr:colOff>
      <xdr:row>3</xdr:row>
      <xdr:rowOff>95250</xdr:rowOff>
    </xdr:from>
    <xdr:to>
      <xdr:col>12</xdr:col>
      <xdr:colOff>314325</xdr:colOff>
      <xdr:row>51</xdr:row>
      <xdr:rowOff>152401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6</xdr:col>
      <xdr:colOff>123825</xdr:colOff>
      <xdr:row>8</xdr:row>
      <xdr:rowOff>23811</xdr:rowOff>
    </xdr:from>
    <xdr:to>
      <xdr:col>15</xdr:col>
      <xdr:colOff>0</xdr:colOff>
      <xdr:row>25</xdr:row>
      <xdr:rowOff>95250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2</xdr:row>
      <xdr:rowOff>0</xdr:rowOff>
    </xdr:from>
    <xdr:to>
      <xdr:col>8</xdr:col>
      <xdr:colOff>383540</xdr:colOff>
      <xdr:row>16</xdr:row>
      <xdr:rowOff>31115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381000"/>
          <a:ext cx="4650740" cy="2698115"/>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66675</xdr:colOff>
      <xdr:row>1</xdr:row>
      <xdr:rowOff>133350</xdr:rowOff>
    </xdr:from>
    <xdr:to>
      <xdr:col>9</xdr:col>
      <xdr:colOff>314324</xdr:colOff>
      <xdr:row>25</xdr:row>
      <xdr:rowOff>104775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7</xdr:col>
      <xdr:colOff>387350</xdr:colOff>
      <xdr:row>14</xdr:row>
      <xdr:rowOff>120015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0"/>
          <a:ext cx="4654550" cy="2406015"/>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1</xdr:row>
      <xdr:rowOff>154781</xdr:rowOff>
    </xdr:from>
    <xdr:to>
      <xdr:col>12</xdr:col>
      <xdr:colOff>107156</xdr:colOff>
      <xdr:row>22</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297656</xdr:colOff>
      <xdr:row>3</xdr:row>
      <xdr:rowOff>154781</xdr:rowOff>
    </xdr:from>
    <xdr:to>
      <xdr:col>11</xdr:col>
      <xdr:colOff>23813</xdr:colOff>
      <xdr:row>24</xdr:row>
      <xdr:rowOff>95250</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345281</xdr:colOff>
      <xdr:row>4</xdr:row>
      <xdr:rowOff>57148</xdr:rowOff>
    </xdr:from>
    <xdr:to>
      <xdr:col>12</xdr:col>
      <xdr:colOff>309562</xdr:colOff>
      <xdr:row>22</xdr:row>
      <xdr:rowOff>119061</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76200</xdr:colOff>
      <xdr:row>2</xdr:row>
      <xdr:rowOff>66675</xdr:rowOff>
    </xdr:from>
    <xdr:to>
      <xdr:col>11</xdr:col>
      <xdr:colOff>285750</xdr:colOff>
      <xdr:row>22</xdr:row>
      <xdr:rowOff>161925</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5</xdr:col>
      <xdr:colOff>95250</xdr:colOff>
      <xdr:row>4</xdr:row>
      <xdr:rowOff>0</xdr:rowOff>
    </xdr:from>
    <xdr:to>
      <xdr:col>14</xdr:col>
      <xdr:colOff>219075</xdr:colOff>
      <xdr:row>21</xdr:row>
      <xdr:rowOff>38100</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xdr:row>
      <xdr:rowOff>28575</xdr:rowOff>
    </xdr:from>
    <xdr:to>
      <xdr:col>3</xdr:col>
      <xdr:colOff>220980</xdr:colOff>
      <xdr:row>25</xdr:row>
      <xdr:rowOff>180975</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375285</xdr:colOff>
      <xdr:row>3</xdr:row>
      <xdr:rowOff>51434</xdr:rowOff>
    </xdr:from>
    <xdr:to>
      <xdr:col>6</xdr:col>
      <xdr:colOff>596265</xdr:colOff>
      <xdr:row>28</xdr:row>
      <xdr:rowOff>38099</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133350</xdr:colOff>
      <xdr:row>3</xdr:row>
      <xdr:rowOff>53340</xdr:rowOff>
    </xdr:from>
    <xdr:to>
      <xdr:col>10</xdr:col>
      <xdr:colOff>354330</xdr:colOff>
      <xdr:row>25</xdr:row>
      <xdr:rowOff>110490</xdr:rowOff>
    </xdr:to>
    <xdr:graphicFrame macro="">
      <xdr:nvGraphicFramePr>
        <xdr:cNvPr id="9"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5</xdr:row>
      <xdr:rowOff>0</xdr:rowOff>
    </xdr:from>
    <xdr:to>
      <xdr:col>11</xdr:col>
      <xdr:colOff>250031</xdr:colOff>
      <xdr:row>24</xdr:row>
      <xdr:rowOff>97631</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5</xdr:row>
      <xdr:rowOff>0</xdr:rowOff>
    </xdr:from>
    <xdr:to>
      <xdr:col>10</xdr:col>
      <xdr:colOff>328613</xdr:colOff>
      <xdr:row>29</xdr:row>
      <xdr:rowOff>52389</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9</xdr:col>
      <xdr:colOff>311150</xdr:colOff>
      <xdr:row>25</xdr:row>
      <xdr:rowOff>130175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5797550" cy="4511675"/>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xdr:from>
      <xdr:col>42</xdr:col>
      <xdr:colOff>561975</xdr:colOff>
      <xdr:row>0</xdr:row>
      <xdr:rowOff>0</xdr:rowOff>
    </xdr:from>
    <xdr:to>
      <xdr:col>52</xdr:col>
      <xdr:colOff>242889</xdr:colOff>
      <xdr:row>26</xdr:row>
      <xdr:rowOff>23813</xdr:rowOff>
    </xdr:to>
    <xdr:graphicFrame macro="">
      <xdr:nvGraphicFramePr>
        <xdr:cNvPr id="7"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166688</xdr:colOff>
      <xdr:row>2</xdr:row>
      <xdr:rowOff>76199</xdr:rowOff>
    </xdr:from>
    <xdr:to>
      <xdr:col>10</xdr:col>
      <xdr:colOff>238124</xdr:colOff>
      <xdr:row>20</xdr:row>
      <xdr:rowOff>161924</xdr:rowOff>
    </xdr:to>
    <xdr:graphicFrame macro="">
      <xdr:nvGraphicFramePr>
        <xdr:cNvPr id="8"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8</xdr:col>
      <xdr:colOff>419735</xdr:colOff>
      <xdr:row>19</xdr:row>
      <xdr:rowOff>120015</xdr:rowOff>
    </xdr:to>
    <xdr:pic>
      <xdr:nvPicPr>
        <xdr:cNvPr id="2" name="Picture 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81000"/>
          <a:ext cx="5296535" cy="3358515"/>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xdr:from>
      <xdr:col>19</xdr:col>
      <xdr:colOff>600074</xdr:colOff>
      <xdr:row>4</xdr:row>
      <xdr:rowOff>80961</xdr:rowOff>
    </xdr:from>
    <xdr:to>
      <xdr:col>20</xdr:col>
      <xdr:colOff>0</xdr:colOff>
      <xdr:row>25</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152400</xdr:colOff>
      <xdr:row>4</xdr:row>
      <xdr:rowOff>80961</xdr:rowOff>
    </xdr:from>
    <xdr:to>
      <xdr:col>9</xdr:col>
      <xdr:colOff>457200</xdr:colOff>
      <xdr:row>25</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oyeccion%20SP\Otros\Pedido%20D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VALAIMO/AppData/Local/Microsoft/Windows/Temporary%20Internet%20Files/Content.Outlook/GE01I8UM/OECD_EP_Part%201_smal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_Consolidado"/>
      <sheetName val="Base_Consolidado_mill"/>
      <sheetName val="Base_PE"/>
      <sheetName val="Reforma_PE"/>
      <sheetName val="México"/>
      <sheetName val="AFPCHI_penprom"/>
      <sheetName val="Base_CHI"/>
      <sheetName val="CHI_muj(65)_reforma"/>
      <sheetName val="Población"/>
      <sheetName val="pob ar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base"/>
      <sheetName val="EP_calc"/>
      <sheetName val="EP_summary"/>
      <sheetName val="Coding framework "/>
      <sheetName val="scoring"/>
      <sheetName val="lookup score"/>
      <sheetName val="weights"/>
      <sheetName val="Sheet1"/>
      <sheetName val="Sheet3"/>
      <sheetName val="Sheet4"/>
      <sheetName val="Sheet5"/>
      <sheetName val="Sheet6"/>
      <sheetName val="Sheet7"/>
    </sheetNames>
    <sheetDataSet>
      <sheetData sheetId="0" refreshError="1"/>
      <sheetData sheetId="1" refreshError="1"/>
      <sheetData sheetId="2" refreshError="1"/>
      <sheetData sheetId="3" refreshError="1"/>
      <sheetData sheetId="4" refreshError="1"/>
      <sheetData sheetId="5" refreshError="1">
        <row r="5">
          <cell r="A5">
            <v>0</v>
          </cell>
          <cell r="B5">
            <v>0</v>
          </cell>
        </row>
        <row r="6">
          <cell r="A6">
            <v>2.0001000000000002</v>
          </cell>
          <cell r="B6">
            <v>1</v>
          </cell>
        </row>
        <row r="7">
          <cell r="A7">
            <v>10</v>
          </cell>
          <cell r="B7">
            <v>2</v>
          </cell>
        </row>
        <row r="8">
          <cell r="A8">
            <v>18</v>
          </cell>
          <cell r="B8">
            <v>3</v>
          </cell>
        </row>
        <row r="9">
          <cell r="A9">
            <v>26</v>
          </cell>
          <cell r="B9">
            <v>4</v>
          </cell>
        </row>
        <row r="10">
          <cell r="A10">
            <v>35</v>
          </cell>
          <cell r="B10">
            <v>5</v>
          </cell>
        </row>
        <row r="11">
          <cell r="A11">
            <v>45</v>
          </cell>
          <cell r="B11">
            <v>6</v>
          </cell>
        </row>
        <row r="14">
          <cell r="A14">
            <v>0</v>
          </cell>
          <cell r="B14">
            <v>0</v>
          </cell>
        </row>
        <row r="15">
          <cell r="A15">
            <v>1E-4</v>
          </cell>
          <cell r="B15">
            <v>1</v>
          </cell>
        </row>
        <row r="16">
          <cell r="A16">
            <v>0.40010000000000001</v>
          </cell>
          <cell r="B16">
            <v>2</v>
          </cell>
        </row>
        <row r="17">
          <cell r="A17">
            <v>0.80010000000000003</v>
          </cell>
          <cell r="B17">
            <v>3</v>
          </cell>
        </row>
        <row r="18">
          <cell r="A18">
            <v>1.2000999999999999</v>
          </cell>
          <cell r="B18">
            <v>4</v>
          </cell>
        </row>
        <row r="19">
          <cell r="A19">
            <v>1.6</v>
          </cell>
          <cell r="B19">
            <v>5</v>
          </cell>
        </row>
        <row r="20">
          <cell r="A20">
            <v>2</v>
          </cell>
          <cell r="B20">
            <v>6</v>
          </cell>
        </row>
        <row r="23">
          <cell r="A23">
            <v>0</v>
          </cell>
          <cell r="B23">
            <v>0</v>
          </cell>
        </row>
        <row r="24">
          <cell r="A24">
            <v>1E-4</v>
          </cell>
          <cell r="B24">
            <v>1</v>
          </cell>
        </row>
        <row r="25">
          <cell r="A25">
            <v>0.75000999999999995</v>
          </cell>
          <cell r="B25">
            <v>2</v>
          </cell>
        </row>
        <row r="26">
          <cell r="A26">
            <v>1.2500100000000001</v>
          </cell>
          <cell r="B26">
            <v>3</v>
          </cell>
        </row>
        <row r="27">
          <cell r="A27">
            <v>2</v>
          </cell>
          <cell r="B27">
            <v>4</v>
          </cell>
        </row>
        <row r="28">
          <cell r="A28">
            <v>2.5</v>
          </cell>
          <cell r="B28">
            <v>5</v>
          </cell>
        </row>
        <row r="29">
          <cell r="A29">
            <v>3.5</v>
          </cell>
          <cell r="B29">
            <v>6</v>
          </cell>
        </row>
        <row r="32">
          <cell r="A32">
            <v>0</v>
          </cell>
          <cell r="B32">
            <v>0</v>
          </cell>
        </row>
        <row r="33">
          <cell r="A33">
            <v>1</v>
          </cell>
          <cell r="B33">
            <v>1</v>
          </cell>
        </row>
        <row r="34">
          <cell r="A34">
            <v>2.7500100000000001</v>
          </cell>
          <cell r="B34">
            <v>2</v>
          </cell>
        </row>
        <row r="35">
          <cell r="A35">
            <v>5</v>
          </cell>
          <cell r="B35">
            <v>3</v>
          </cell>
        </row>
        <row r="36">
          <cell r="A36">
            <v>7</v>
          </cell>
          <cell r="B36">
            <v>4</v>
          </cell>
        </row>
        <row r="37">
          <cell r="A37">
            <v>9</v>
          </cell>
          <cell r="B37">
            <v>5</v>
          </cell>
        </row>
        <row r="38">
          <cell r="A38">
            <v>11</v>
          </cell>
          <cell r="B38">
            <v>6</v>
          </cell>
        </row>
        <row r="41">
          <cell r="A41">
            <v>0</v>
          </cell>
          <cell r="B41">
            <v>0</v>
          </cell>
        </row>
        <row r="42">
          <cell r="A42">
            <v>1E-4</v>
          </cell>
          <cell r="B42">
            <v>1</v>
          </cell>
        </row>
        <row r="43">
          <cell r="A43">
            <v>0.50009999999999999</v>
          </cell>
          <cell r="B43">
            <v>2</v>
          </cell>
        </row>
        <row r="44">
          <cell r="A44">
            <v>1.0001</v>
          </cell>
          <cell r="B44">
            <v>3</v>
          </cell>
        </row>
        <row r="45">
          <cell r="A45">
            <v>1.7500100000000001</v>
          </cell>
          <cell r="B45">
            <v>4</v>
          </cell>
        </row>
        <row r="46">
          <cell r="A46">
            <v>2.5001000000000002</v>
          </cell>
          <cell r="B46">
            <v>5</v>
          </cell>
        </row>
        <row r="47">
          <cell r="A47">
            <v>3</v>
          </cell>
          <cell r="B47">
            <v>6</v>
          </cell>
        </row>
        <row r="50">
          <cell r="A50">
            <v>0</v>
          </cell>
          <cell r="B50">
            <v>0</v>
          </cell>
        </row>
        <row r="51">
          <cell r="A51">
            <v>1E-4</v>
          </cell>
          <cell r="B51">
            <v>1</v>
          </cell>
        </row>
        <row r="52">
          <cell r="A52">
            <v>0.50009999999999999</v>
          </cell>
          <cell r="B52">
            <v>2</v>
          </cell>
        </row>
        <row r="53">
          <cell r="A53">
            <v>1.0009999999999999</v>
          </cell>
          <cell r="B53">
            <v>3</v>
          </cell>
        </row>
        <row r="54">
          <cell r="A54">
            <v>2.0009999999999999</v>
          </cell>
          <cell r="B54">
            <v>4</v>
          </cell>
        </row>
        <row r="55">
          <cell r="A55">
            <v>3.0009999999999999</v>
          </cell>
          <cell r="B55">
            <v>5</v>
          </cell>
        </row>
        <row r="56">
          <cell r="A56">
            <v>4</v>
          </cell>
          <cell r="B56">
            <v>6</v>
          </cell>
        </row>
        <row r="59">
          <cell r="A59">
            <v>0</v>
          </cell>
          <cell r="B59">
            <v>0</v>
          </cell>
        </row>
        <row r="60">
          <cell r="A60">
            <v>1E-4</v>
          </cell>
          <cell r="B60">
            <v>1</v>
          </cell>
        </row>
        <row r="61">
          <cell r="A61">
            <v>3.0001000000000002</v>
          </cell>
          <cell r="B61">
            <v>2</v>
          </cell>
        </row>
        <row r="62">
          <cell r="A62">
            <v>6.0000999999999998</v>
          </cell>
          <cell r="B62">
            <v>3</v>
          </cell>
        </row>
        <row r="63">
          <cell r="A63">
            <v>10.0001</v>
          </cell>
          <cell r="B63">
            <v>4</v>
          </cell>
        </row>
        <row r="64">
          <cell r="A64">
            <v>12.0001</v>
          </cell>
          <cell r="B64">
            <v>5</v>
          </cell>
        </row>
        <row r="65">
          <cell r="A65">
            <v>18.0001</v>
          </cell>
          <cell r="B65">
            <v>6</v>
          </cell>
        </row>
        <row r="68">
          <cell r="A68">
            <v>0</v>
          </cell>
          <cell r="B68">
            <v>6</v>
          </cell>
        </row>
        <row r="69">
          <cell r="A69">
            <v>1.5</v>
          </cell>
          <cell r="B69">
            <v>5</v>
          </cell>
        </row>
        <row r="70">
          <cell r="A70">
            <v>2.5001000000000002</v>
          </cell>
          <cell r="B70">
            <v>4</v>
          </cell>
        </row>
        <row r="71">
          <cell r="A71">
            <v>5.0000999999999998</v>
          </cell>
          <cell r="B71">
            <v>3</v>
          </cell>
        </row>
        <row r="72">
          <cell r="A72">
            <v>9.0000999999999998</v>
          </cell>
          <cell r="B72">
            <v>2</v>
          </cell>
        </row>
        <row r="73">
          <cell r="A73">
            <v>12.0001</v>
          </cell>
          <cell r="B73">
            <v>1</v>
          </cell>
        </row>
        <row r="74">
          <cell r="A74">
            <v>24</v>
          </cell>
          <cell r="B74">
            <v>0</v>
          </cell>
        </row>
        <row r="77">
          <cell r="A77">
            <v>0</v>
          </cell>
          <cell r="B77">
            <v>0</v>
          </cell>
        </row>
        <row r="78">
          <cell r="A78">
            <v>3.0001000000000002</v>
          </cell>
          <cell r="B78">
            <v>1</v>
          </cell>
        </row>
        <row r="79">
          <cell r="A79">
            <v>8.0000999999999998</v>
          </cell>
          <cell r="B79">
            <v>2</v>
          </cell>
        </row>
        <row r="80">
          <cell r="A80">
            <v>12.0001</v>
          </cell>
          <cell r="B80">
            <v>3</v>
          </cell>
        </row>
        <row r="81">
          <cell r="A81">
            <v>18.0001</v>
          </cell>
          <cell r="B81">
            <v>4</v>
          </cell>
        </row>
        <row r="82">
          <cell r="A82">
            <v>24.0001</v>
          </cell>
          <cell r="B82">
            <v>5</v>
          </cell>
        </row>
        <row r="83">
          <cell r="A83">
            <v>30.0001</v>
          </cell>
          <cell r="B83">
            <v>6</v>
          </cell>
        </row>
        <row r="86">
          <cell r="A86">
            <v>0</v>
          </cell>
          <cell r="B86">
            <v>0</v>
          </cell>
        </row>
        <row r="87">
          <cell r="A87">
            <v>1E-4</v>
          </cell>
          <cell r="B87">
            <v>1</v>
          </cell>
        </row>
        <row r="88">
          <cell r="A88">
            <v>1.0001</v>
          </cell>
          <cell r="B88">
            <v>2</v>
          </cell>
        </row>
        <row r="89">
          <cell r="A89">
            <v>3.0001000000000002</v>
          </cell>
          <cell r="B89">
            <v>3</v>
          </cell>
        </row>
        <row r="90">
          <cell r="A90">
            <v>6.0000999999999998</v>
          </cell>
          <cell r="B90">
            <v>4</v>
          </cell>
        </row>
        <row r="91">
          <cell r="A91">
            <v>9.0000999999999998</v>
          </cell>
          <cell r="B91">
            <v>5</v>
          </cell>
        </row>
        <row r="92">
          <cell r="A92">
            <v>12.0001</v>
          </cell>
          <cell r="B92">
            <v>6</v>
          </cell>
        </row>
        <row r="95">
          <cell r="A95">
            <v>0</v>
          </cell>
          <cell r="B95">
            <v>6</v>
          </cell>
        </row>
        <row r="96">
          <cell r="A96">
            <v>1.5</v>
          </cell>
          <cell r="B96">
            <v>5</v>
          </cell>
        </row>
        <row r="97">
          <cell r="A97">
            <v>2</v>
          </cell>
          <cell r="B97">
            <v>4</v>
          </cell>
        </row>
        <row r="98">
          <cell r="A98">
            <v>3</v>
          </cell>
          <cell r="B98">
            <v>3</v>
          </cell>
        </row>
        <row r="99">
          <cell r="A99">
            <v>4</v>
          </cell>
          <cell r="B99">
            <v>2</v>
          </cell>
        </row>
        <row r="100">
          <cell r="A100">
            <v>5</v>
          </cell>
          <cell r="B100">
            <v>1</v>
          </cell>
        </row>
        <row r="101">
          <cell r="A101">
            <v>99</v>
          </cell>
          <cell r="B101">
            <v>0</v>
          </cell>
        </row>
        <row r="104">
          <cell r="A104">
            <v>0</v>
          </cell>
          <cell r="B104">
            <v>6</v>
          </cell>
        </row>
        <row r="105">
          <cell r="A105">
            <v>12</v>
          </cell>
          <cell r="B105">
            <v>5</v>
          </cell>
        </row>
        <row r="106">
          <cell r="A106">
            <v>18</v>
          </cell>
          <cell r="B106">
            <v>4</v>
          </cell>
        </row>
        <row r="107">
          <cell r="A107">
            <v>24</v>
          </cell>
          <cell r="B107">
            <v>3</v>
          </cell>
        </row>
        <row r="108">
          <cell r="A108">
            <v>30</v>
          </cell>
          <cell r="B108">
            <v>2</v>
          </cell>
        </row>
        <row r="109">
          <cell r="A109">
            <v>36</v>
          </cell>
          <cell r="B109">
            <v>1</v>
          </cell>
        </row>
        <row r="110">
          <cell r="A110">
            <v>200</v>
          </cell>
          <cell r="B110">
            <v>0</v>
          </cell>
        </row>
        <row r="113">
          <cell r="A113">
            <v>0</v>
          </cell>
          <cell r="B113">
            <v>6</v>
          </cell>
        </row>
        <row r="114">
          <cell r="A114">
            <v>6.0000999999999998</v>
          </cell>
          <cell r="B114">
            <v>5</v>
          </cell>
        </row>
        <row r="115">
          <cell r="A115">
            <v>12</v>
          </cell>
          <cell r="B115">
            <v>4</v>
          </cell>
        </row>
        <row r="116">
          <cell r="A116">
            <v>18</v>
          </cell>
          <cell r="B116">
            <v>3</v>
          </cell>
        </row>
        <row r="117">
          <cell r="A117">
            <v>24</v>
          </cell>
          <cell r="B117">
            <v>2</v>
          </cell>
        </row>
        <row r="118">
          <cell r="A118">
            <v>36</v>
          </cell>
          <cell r="B118">
            <v>1</v>
          </cell>
        </row>
        <row r="119">
          <cell r="A119">
            <v>99</v>
          </cell>
          <cell r="B119">
            <v>0</v>
          </cell>
        </row>
        <row r="122">
          <cell r="A122">
            <v>0</v>
          </cell>
          <cell r="B122">
            <v>0</v>
          </cell>
        </row>
        <row r="123">
          <cell r="A123">
            <v>0.01</v>
          </cell>
          <cell r="B123">
            <v>1</v>
          </cell>
        </row>
        <row r="124">
          <cell r="A124">
            <v>25</v>
          </cell>
          <cell r="B124">
            <v>2</v>
          </cell>
        </row>
        <row r="125">
          <cell r="A125">
            <v>30</v>
          </cell>
          <cell r="B125">
            <v>3</v>
          </cell>
        </row>
        <row r="126">
          <cell r="A126">
            <v>50</v>
          </cell>
          <cell r="B126">
            <v>4</v>
          </cell>
        </row>
        <row r="127">
          <cell r="A127">
            <v>70</v>
          </cell>
          <cell r="B127">
            <v>5</v>
          </cell>
        </row>
        <row r="128">
          <cell r="A128">
            <v>90</v>
          </cell>
          <cell r="B128">
            <v>6</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2.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3.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4.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showGridLines="0" tabSelected="1" workbookViewId="0">
      <selection activeCell="B12" sqref="B12"/>
    </sheetView>
  </sheetViews>
  <sheetFormatPr defaultRowHeight="15"/>
  <cols>
    <col min="2" max="2" width="110.5703125" customWidth="1"/>
  </cols>
  <sheetData>
    <row r="2" spans="2:2" ht="255">
      <c r="B2" s="314" t="s">
        <v>531</v>
      </c>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7"/>
  <sheetViews>
    <sheetView showGridLines="0" workbookViewId="0">
      <selection activeCell="J32" sqref="J32"/>
    </sheetView>
  </sheetViews>
  <sheetFormatPr defaultRowHeight="12.75"/>
  <cols>
    <col min="1" max="12" width="9.140625" style="8"/>
    <col min="13" max="13" width="2.5703125" style="8" customWidth="1"/>
    <col min="14" max="16" width="9.28515625" style="8" bestFit="1" customWidth="1"/>
    <col min="17" max="17" width="9.28515625" style="8" customWidth="1"/>
    <col min="18" max="18" width="9.28515625" style="8" bestFit="1" customWidth="1"/>
    <col min="19" max="16384" width="9.140625" style="8"/>
  </cols>
  <sheetData>
    <row r="1" spans="1:19" ht="14.25">
      <c r="A1" s="65" t="s">
        <v>489</v>
      </c>
    </row>
    <row r="3" spans="1:19">
      <c r="A3" s="8" t="s">
        <v>29</v>
      </c>
      <c r="K3" s="22" t="s">
        <v>29</v>
      </c>
    </row>
    <row r="4" spans="1:19">
      <c r="A4" s="8" t="s">
        <v>30</v>
      </c>
      <c r="K4" s="8" t="s">
        <v>30</v>
      </c>
      <c r="O4" s="315" t="s">
        <v>33</v>
      </c>
      <c r="P4" s="315"/>
      <c r="Q4" s="23"/>
    </row>
    <row r="5" spans="1:19">
      <c r="L5" s="270" t="s">
        <v>0</v>
      </c>
      <c r="M5" s="270"/>
      <c r="N5" s="270" t="s">
        <v>25</v>
      </c>
      <c r="O5" s="270" t="s">
        <v>26</v>
      </c>
      <c r="P5" s="270" t="s">
        <v>27</v>
      </c>
      <c r="Q5" s="270" t="s">
        <v>410</v>
      </c>
      <c r="R5" s="270" t="s">
        <v>411</v>
      </c>
      <c r="S5" s="270" t="s">
        <v>509</v>
      </c>
    </row>
    <row r="6" spans="1:19">
      <c r="L6" s="83" t="s">
        <v>14</v>
      </c>
      <c r="M6" s="83"/>
      <c r="N6" s="271" t="s">
        <v>35</v>
      </c>
      <c r="O6" s="271">
        <v>0.20884983068732729</v>
      </c>
      <c r="P6" s="271">
        <v>0.17400693240177076</v>
      </c>
      <c r="Q6" s="271">
        <f>+$N$25</f>
        <v>0.41108533007868786</v>
      </c>
      <c r="R6" s="271">
        <v>0.38150662341340646</v>
      </c>
      <c r="S6" s="271">
        <v>0.45175534773725362</v>
      </c>
    </row>
    <row r="7" spans="1:19">
      <c r="L7" s="4" t="s">
        <v>17</v>
      </c>
      <c r="M7" s="4"/>
      <c r="N7" s="31" t="s">
        <v>35</v>
      </c>
      <c r="O7" s="31">
        <v>0.18351320126266982</v>
      </c>
      <c r="P7" s="31">
        <v>0.18566109812363052</v>
      </c>
      <c r="Q7" s="31">
        <f t="shared" ref="Q7:Q25" si="0">+$N$25</f>
        <v>0.41108533007868786</v>
      </c>
      <c r="R7" s="31">
        <v>0.38150662341340646</v>
      </c>
      <c r="S7" s="31">
        <v>0.45175534773725362</v>
      </c>
    </row>
    <row r="8" spans="1:19">
      <c r="L8" s="4" t="s">
        <v>13</v>
      </c>
      <c r="M8" s="4"/>
      <c r="N8" s="31" t="s">
        <v>35</v>
      </c>
      <c r="O8" s="31">
        <v>0.21069101043022198</v>
      </c>
      <c r="P8" s="31">
        <v>0.19593174282747733</v>
      </c>
      <c r="Q8" s="31">
        <f t="shared" si="0"/>
        <v>0.41108533007868786</v>
      </c>
      <c r="R8" s="31">
        <v>0.38150662341340646</v>
      </c>
      <c r="S8" s="31">
        <v>0.45175534773725362</v>
      </c>
    </row>
    <row r="9" spans="1:19">
      <c r="L9" s="4" t="s">
        <v>19</v>
      </c>
      <c r="M9" s="4"/>
      <c r="N9" s="31" t="s">
        <v>35</v>
      </c>
      <c r="O9" s="31">
        <v>0.12531856715843606</v>
      </c>
      <c r="P9" s="31">
        <v>0.21107487068591316</v>
      </c>
      <c r="Q9" s="31">
        <f t="shared" si="0"/>
        <v>0.41108533007868786</v>
      </c>
      <c r="R9" s="31">
        <v>0.38150662341340646</v>
      </c>
      <c r="S9" s="31">
        <v>0.45175534773725362</v>
      </c>
    </row>
    <row r="10" spans="1:19">
      <c r="L10" s="4" t="s">
        <v>5</v>
      </c>
      <c r="M10" s="4"/>
      <c r="N10" s="31" t="s">
        <v>35</v>
      </c>
      <c r="O10" s="31">
        <v>0.11608000550827741</v>
      </c>
      <c r="P10" s="31">
        <v>0.22288608200588234</v>
      </c>
      <c r="Q10" s="31">
        <f t="shared" si="0"/>
        <v>0.41108533007868786</v>
      </c>
      <c r="R10" s="31">
        <v>0.38150662341340646</v>
      </c>
      <c r="S10" s="31">
        <v>0.45175534773725362</v>
      </c>
    </row>
    <row r="11" spans="1:19">
      <c r="L11" s="4" t="s">
        <v>20</v>
      </c>
      <c r="M11" s="4"/>
      <c r="N11" s="31">
        <v>0.13573688312276902</v>
      </c>
      <c r="O11" s="31">
        <v>0.12783470325628712</v>
      </c>
      <c r="P11" s="31">
        <v>0.23029352158826219</v>
      </c>
      <c r="Q11" s="31">
        <f t="shared" si="0"/>
        <v>0.41108533007868786</v>
      </c>
      <c r="R11" s="31">
        <v>0.38150662341340646</v>
      </c>
      <c r="S11" s="31">
        <v>0.45175534773725362</v>
      </c>
    </row>
    <row r="12" spans="1:19">
      <c r="L12" s="4" t="s">
        <v>21</v>
      </c>
      <c r="M12" s="4"/>
      <c r="N12" s="31">
        <v>0.26469726250225922</v>
      </c>
      <c r="O12" s="31">
        <v>0.30787586541103634</v>
      </c>
      <c r="P12" s="31">
        <v>0.30485571102073972</v>
      </c>
      <c r="Q12" s="31">
        <f t="shared" si="0"/>
        <v>0.41108533007868786</v>
      </c>
      <c r="R12" s="31">
        <v>0.38150662341340646</v>
      </c>
      <c r="S12" s="31">
        <v>0.45175534773725362</v>
      </c>
    </row>
    <row r="13" spans="1:19">
      <c r="L13" s="4" t="s">
        <v>16</v>
      </c>
      <c r="M13" s="4"/>
      <c r="N13" s="31">
        <v>0.34998186166921696</v>
      </c>
      <c r="O13" s="31">
        <v>0.36953225043481586</v>
      </c>
      <c r="P13" s="31">
        <v>0.30615847143030062</v>
      </c>
      <c r="Q13" s="31">
        <f t="shared" si="0"/>
        <v>0.41108533007868786</v>
      </c>
      <c r="R13" s="31">
        <v>0.38150662341340646</v>
      </c>
      <c r="S13" s="31">
        <v>0.45175534773725362</v>
      </c>
    </row>
    <row r="14" spans="1:19">
      <c r="L14" s="4" t="s">
        <v>12</v>
      </c>
      <c r="M14" s="4"/>
      <c r="N14" s="31">
        <v>0.36706703582243227</v>
      </c>
      <c r="O14" s="31">
        <v>0.1900004568099968</v>
      </c>
      <c r="P14" s="31">
        <v>0.32907285777147199</v>
      </c>
      <c r="Q14" s="31">
        <f t="shared" si="0"/>
        <v>0.41108533007868786</v>
      </c>
      <c r="R14" s="31">
        <v>0.38150662341340646</v>
      </c>
      <c r="S14" s="31">
        <v>0.45175534773725362</v>
      </c>
    </row>
    <row r="15" spans="1:19">
      <c r="L15" s="4" t="s">
        <v>23</v>
      </c>
      <c r="M15" s="4"/>
      <c r="N15" s="31" t="s">
        <v>35</v>
      </c>
      <c r="O15" s="31">
        <v>0.32035298345479302</v>
      </c>
      <c r="P15" s="31">
        <v>0.33719612184143533</v>
      </c>
      <c r="Q15" s="31">
        <f t="shared" si="0"/>
        <v>0.41108533007868786</v>
      </c>
      <c r="R15" s="31">
        <v>0.38150662341340646</v>
      </c>
      <c r="S15" s="31">
        <v>0.45175534773725362</v>
      </c>
    </row>
    <row r="16" spans="1:19">
      <c r="L16" s="4" t="s">
        <v>11</v>
      </c>
      <c r="M16" s="4"/>
      <c r="N16" s="31" t="s">
        <v>35</v>
      </c>
      <c r="O16" s="31">
        <v>0.23149159707426817</v>
      </c>
      <c r="P16" s="31">
        <v>0.3474533916598096</v>
      </c>
      <c r="Q16" s="31">
        <f t="shared" si="0"/>
        <v>0.41108533007868786</v>
      </c>
      <c r="R16" s="31">
        <v>0.38150662341340646</v>
      </c>
      <c r="S16" s="31">
        <v>0.45175534773725362</v>
      </c>
    </row>
    <row r="17" spans="1:19">
      <c r="L17" s="4" t="s">
        <v>9</v>
      </c>
      <c r="M17" s="4"/>
      <c r="N17" s="31">
        <v>0.2608598179965137</v>
      </c>
      <c r="O17" s="31">
        <v>0.28897584563134704</v>
      </c>
      <c r="P17" s="31">
        <v>0.35349420322982961</v>
      </c>
      <c r="Q17" s="31">
        <f t="shared" si="0"/>
        <v>0.41108533007868786</v>
      </c>
      <c r="R17" s="31">
        <v>0.38150662341340646</v>
      </c>
      <c r="S17" s="31">
        <v>0.45175534773725362</v>
      </c>
    </row>
    <row r="18" spans="1:19">
      <c r="L18" s="4" t="s">
        <v>15</v>
      </c>
      <c r="M18" s="4"/>
      <c r="N18" s="31" t="s">
        <v>35</v>
      </c>
      <c r="O18" s="31" t="s">
        <v>35</v>
      </c>
      <c r="P18" s="31">
        <v>0.41341372041290902</v>
      </c>
      <c r="Q18" s="31">
        <f t="shared" si="0"/>
        <v>0.41108533007868786</v>
      </c>
      <c r="R18" s="31">
        <v>0.38150662341340646</v>
      </c>
      <c r="S18" s="31">
        <v>0.45175534773725362</v>
      </c>
    </row>
    <row r="19" spans="1:19">
      <c r="L19" s="4" t="s">
        <v>4</v>
      </c>
      <c r="M19" s="4"/>
      <c r="N19" s="31">
        <v>0.46145310193091343</v>
      </c>
      <c r="O19" s="31">
        <v>0.38356610452147399</v>
      </c>
      <c r="P19" s="31">
        <v>0.51520745688182568</v>
      </c>
      <c r="Q19" s="31">
        <f t="shared" si="0"/>
        <v>0.41108533007868786</v>
      </c>
      <c r="R19" s="31">
        <v>0.38150662341340646</v>
      </c>
      <c r="S19" s="31">
        <v>0.45175534773725362</v>
      </c>
    </row>
    <row r="20" spans="1:19">
      <c r="L20" s="4" t="s">
        <v>18</v>
      </c>
      <c r="M20" s="4"/>
      <c r="N20" s="31" t="s">
        <v>35</v>
      </c>
      <c r="O20" s="31">
        <v>0.53175535779150018</v>
      </c>
      <c r="P20" s="31">
        <v>0.56090856548837187</v>
      </c>
      <c r="Q20" s="31">
        <f t="shared" si="0"/>
        <v>0.41108533007868786</v>
      </c>
      <c r="R20" s="31">
        <v>0.38150662341340646</v>
      </c>
      <c r="S20" s="31">
        <v>0.45175534773725362</v>
      </c>
    </row>
    <row r="21" spans="1:19">
      <c r="L21" s="4" t="s">
        <v>6</v>
      </c>
      <c r="M21" s="4"/>
      <c r="N21" s="31">
        <v>0.46546649906188015</v>
      </c>
      <c r="O21" s="31">
        <v>0.48995759354060192</v>
      </c>
      <c r="P21" s="31">
        <v>0.63435520706165027</v>
      </c>
      <c r="Q21" s="31">
        <f t="shared" si="0"/>
        <v>0.41108533007868786</v>
      </c>
      <c r="R21" s="31">
        <v>0.38150662341340646</v>
      </c>
      <c r="S21" s="31">
        <v>0.45175534773725362</v>
      </c>
    </row>
    <row r="22" spans="1:19">
      <c r="L22" s="4" t="s">
        <v>8</v>
      </c>
      <c r="M22" s="4"/>
      <c r="N22" s="31">
        <v>0.66106302715348786</v>
      </c>
      <c r="O22" s="31">
        <v>0.63900252607615371</v>
      </c>
      <c r="P22" s="31">
        <v>0.71080502020600356</v>
      </c>
      <c r="Q22" s="31">
        <f t="shared" si="0"/>
        <v>0.41108533007868786</v>
      </c>
      <c r="R22" s="31">
        <v>0.38150662341340646</v>
      </c>
      <c r="S22" s="31">
        <v>0.45175534773725362</v>
      </c>
    </row>
    <row r="23" spans="1:19">
      <c r="L23" s="4" t="s">
        <v>10</v>
      </c>
      <c r="M23" s="4"/>
      <c r="N23" s="31">
        <v>0.68501609657755536</v>
      </c>
      <c r="O23" s="31">
        <v>0.62185434972557707</v>
      </c>
      <c r="P23" s="31">
        <v>0.71742482593007684</v>
      </c>
      <c r="Q23" s="31">
        <f t="shared" si="0"/>
        <v>0.41108533007868786</v>
      </c>
      <c r="R23" s="31">
        <v>0.38150662341340646</v>
      </c>
      <c r="S23" s="31">
        <v>0.45175534773725362</v>
      </c>
    </row>
    <row r="24" spans="1:19">
      <c r="L24" s="5" t="s">
        <v>22</v>
      </c>
      <c r="M24" s="272"/>
      <c r="N24" s="34"/>
      <c r="O24" s="34">
        <v>0.61698135442158897</v>
      </c>
      <c r="P24" s="34">
        <v>0.76619314614320055</v>
      </c>
      <c r="Q24" s="34">
        <f t="shared" si="0"/>
        <v>0.41108533007868786</v>
      </c>
      <c r="R24" s="34">
        <v>0.38255664083970753</v>
      </c>
      <c r="S24" s="34">
        <v>0.45175534773725362</v>
      </c>
    </row>
    <row r="25" spans="1:19">
      <c r="L25" s="8" t="s">
        <v>410</v>
      </c>
      <c r="M25" s="269"/>
      <c r="N25" s="29">
        <v>0.41108533007868786</v>
      </c>
      <c r="O25" s="29">
        <v>0.38255664083970753</v>
      </c>
      <c r="P25" s="29">
        <v>0.45175534773725362</v>
      </c>
      <c r="Q25" s="29">
        <f t="shared" si="0"/>
        <v>0.41108533007868786</v>
      </c>
      <c r="R25" s="29">
        <v>0.38255664083970753</v>
      </c>
      <c r="S25" s="29">
        <v>0.45175534773725362</v>
      </c>
    </row>
    <row r="26" spans="1:19">
      <c r="A26" s="8" t="s">
        <v>475</v>
      </c>
      <c r="S26" s="269">
        <f>+S25-1</f>
        <v>-0.54824465226274643</v>
      </c>
    </row>
    <row r="30" spans="1:19">
      <c r="N30" s="29"/>
      <c r="O30" s="29"/>
      <c r="P30" s="29"/>
      <c r="Q30" s="29"/>
      <c r="R30" s="29"/>
      <c r="S30" s="29"/>
    </row>
    <row r="31" spans="1:19">
      <c r="N31" s="29"/>
      <c r="O31" s="29"/>
      <c r="P31" s="29"/>
      <c r="Q31" s="29"/>
      <c r="R31" s="29"/>
      <c r="S31" s="29"/>
    </row>
    <row r="32" spans="1:19">
      <c r="N32" s="29"/>
      <c r="O32" s="29"/>
      <c r="P32" s="29"/>
      <c r="Q32" s="29"/>
      <c r="R32" s="29"/>
      <c r="S32" s="29"/>
    </row>
    <row r="33" spans="14:19">
      <c r="N33" s="29"/>
      <c r="O33" s="29"/>
      <c r="P33" s="29"/>
      <c r="Q33" s="29"/>
      <c r="R33" s="29"/>
      <c r="S33" s="29"/>
    </row>
    <row r="34" spans="14:19">
      <c r="N34" s="29"/>
      <c r="O34" s="29"/>
      <c r="P34" s="29"/>
      <c r="Q34" s="29"/>
      <c r="R34" s="29"/>
      <c r="S34" s="29"/>
    </row>
    <row r="35" spans="14:19">
      <c r="N35" s="29"/>
      <c r="O35" s="29"/>
      <c r="P35" s="29"/>
      <c r="Q35" s="29"/>
      <c r="R35" s="29"/>
      <c r="S35" s="29"/>
    </row>
    <row r="36" spans="14:19">
      <c r="N36" s="29"/>
      <c r="O36" s="29"/>
      <c r="P36" s="29"/>
      <c r="Q36" s="29"/>
      <c r="R36" s="29"/>
      <c r="S36" s="29"/>
    </row>
    <row r="37" spans="14:19">
      <c r="N37" s="29"/>
      <c r="O37" s="29"/>
      <c r="P37" s="29"/>
      <c r="Q37" s="29"/>
      <c r="R37" s="29"/>
      <c r="S37" s="29"/>
    </row>
    <row r="38" spans="14:19">
      <c r="N38" s="29"/>
      <c r="O38" s="29"/>
      <c r="P38" s="29"/>
      <c r="Q38" s="29"/>
      <c r="R38" s="29"/>
      <c r="S38" s="29"/>
    </row>
    <row r="39" spans="14:19">
      <c r="N39" s="29"/>
      <c r="O39" s="29"/>
      <c r="P39" s="29"/>
      <c r="Q39" s="29"/>
      <c r="R39" s="29"/>
      <c r="S39" s="29"/>
    </row>
    <row r="40" spans="14:19">
      <c r="N40" s="29"/>
      <c r="O40" s="29"/>
      <c r="P40" s="29"/>
      <c r="Q40" s="29"/>
      <c r="R40" s="29"/>
      <c r="S40" s="29"/>
    </row>
    <row r="41" spans="14:19">
      <c r="N41" s="29"/>
      <c r="O41" s="29"/>
      <c r="P41" s="29"/>
      <c r="Q41" s="29"/>
      <c r="R41" s="29"/>
      <c r="S41" s="29"/>
    </row>
    <row r="42" spans="14:19">
      <c r="N42" s="29"/>
      <c r="O42" s="29"/>
      <c r="P42" s="29"/>
      <c r="Q42" s="29"/>
      <c r="R42" s="29"/>
      <c r="S42" s="29"/>
    </row>
    <row r="43" spans="14:19">
      <c r="N43" s="29"/>
      <c r="O43" s="29"/>
      <c r="P43" s="29"/>
      <c r="Q43" s="29"/>
      <c r="R43" s="29"/>
      <c r="S43" s="29"/>
    </row>
    <row r="44" spans="14:19">
      <c r="N44" s="29"/>
      <c r="O44" s="29"/>
      <c r="P44" s="29"/>
      <c r="Q44" s="29"/>
      <c r="R44" s="29"/>
      <c r="S44" s="29"/>
    </row>
    <row r="45" spans="14:19">
      <c r="N45" s="29"/>
      <c r="O45" s="29"/>
      <c r="P45" s="29"/>
      <c r="Q45" s="29"/>
      <c r="R45" s="29"/>
      <c r="S45" s="29"/>
    </row>
    <row r="46" spans="14:19">
      <c r="N46" s="29"/>
      <c r="O46" s="29"/>
      <c r="P46" s="29"/>
      <c r="Q46" s="29"/>
      <c r="R46" s="29"/>
      <c r="S46" s="29"/>
    </row>
    <row r="47" spans="14:19">
      <c r="N47" s="29"/>
      <c r="O47" s="29"/>
      <c r="P47" s="29"/>
      <c r="Q47" s="29"/>
      <c r="R47" s="29"/>
      <c r="S47" s="29"/>
    </row>
  </sheetData>
  <mergeCells count="1">
    <mergeCell ref="O4:P4"/>
  </mergeCells>
  <pageMargins left="0.7" right="0.7" top="0.75" bottom="0.75" header="0.3" footer="0.3"/>
  <pageSetup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election activeCell="F20" sqref="F20"/>
    </sheetView>
  </sheetViews>
  <sheetFormatPr defaultRowHeight="15"/>
  <cols>
    <col min="1" max="1" width="24" bestFit="1" customWidth="1"/>
    <col min="2" max="7" width="6" bestFit="1" customWidth="1"/>
    <col min="8" max="9" width="7" bestFit="1" customWidth="1"/>
    <col min="10" max="10" width="6" bestFit="1" customWidth="1"/>
    <col min="11" max="11" width="6.7109375" bestFit="1" customWidth="1"/>
    <col min="12" max="17" width="6" bestFit="1" customWidth="1"/>
  </cols>
  <sheetData>
    <row r="1" spans="1:7">
      <c r="A1" s="65" t="s">
        <v>490</v>
      </c>
      <c r="B1" s="65"/>
      <c r="C1" s="65"/>
      <c r="D1" s="65"/>
      <c r="E1" s="65"/>
      <c r="F1" s="65"/>
      <c r="G1" s="65"/>
    </row>
    <row r="19" spans="1:17">
      <c r="A19" s="318" t="s">
        <v>434</v>
      </c>
      <c r="B19" s="318"/>
      <c r="C19" s="318"/>
      <c r="D19" s="318"/>
      <c r="E19" s="318"/>
      <c r="F19" s="318"/>
      <c r="G19" s="318"/>
    </row>
    <row r="22" spans="1:17">
      <c r="A22" s="51"/>
      <c r="B22" s="51">
        <v>2000</v>
      </c>
      <c r="C22" s="51">
        <v>2001</v>
      </c>
      <c r="D22" s="51">
        <v>2002</v>
      </c>
      <c r="E22" s="51">
        <v>2003</v>
      </c>
      <c r="F22" s="51">
        <v>2004</v>
      </c>
      <c r="G22" s="51">
        <v>2005</v>
      </c>
      <c r="H22" s="51">
        <v>2006</v>
      </c>
      <c r="I22" s="51">
        <v>2007</v>
      </c>
      <c r="J22" s="51">
        <v>2008</v>
      </c>
      <c r="K22" s="51">
        <v>2009</v>
      </c>
      <c r="L22" s="51">
        <v>2010</v>
      </c>
      <c r="M22" s="51">
        <v>2011</v>
      </c>
      <c r="N22" s="51">
        <v>2012</v>
      </c>
      <c r="O22" s="51">
        <v>2013</v>
      </c>
      <c r="P22" s="51">
        <v>2014</v>
      </c>
      <c r="Q22" s="51">
        <v>2015</v>
      </c>
    </row>
    <row r="23" spans="1:17">
      <c r="A23" s="12" t="s">
        <v>406</v>
      </c>
      <c r="B23" s="13">
        <v>4.0679999999999996</v>
      </c>
      <c r="C23" s="13">
        <v>1.5189999999999999</v>
      </c>
      <c r="D23" s="13">
        <v>1.73</v>
      </c>
      <c r="E23" s="13">
        <v>2.121</v>
      </c>
      <c r="F23" s="13">
        <v>3.2160000000000002</v>
      </c>
      <c r="G23" s="13">
        <v>2.7429999999999999</v>
      </c>
      <c r="H23" s="13">
        <v>3.089</v>
      </c>
      <c r="I23" s="13">
        <v>2.7549999999999999</v>
      </c>
      <c r="J23" s="13">
        <v>0.185</v>
      </c>
      <c r="K23" s="13">
        <v>-3.4220000000000002</v>
      </c>
      <c r="L23" s="13">
        <v>3.0720000000000001</v>
      </c>
      <c r="M23" s="13">
        <v>1.6919999999999999</v>
      </c>
      <c r="N23" s="13">
        <v>1.224</v>
      </c>
      <c r="O23" s="13">
        <v>1.3660000000000001</v>
      </c>
      <c r="P23" s="13">
        <v>1.8049999999999999</v>
      </c>
      <c r="Q23" s="13">
        <v>2.363</v>
      </c>
    </row>
    <row r="24" spans="1:17">
      <c r="A24" s="14" t="s">
        <v>407</v>
      </c>
      <c r="B24" s="15">
        <v>6.43</v>
      </c>
      <c r="C24" s="15">
        <v>5.9619999999999997</v>
      </c>
      <c r="D24" s="15">
        <v>6.577</v>
      </c>
      <c r="E24" s="15">
        <v>8.3070000000000004</v>
      </c>
      <c r="F24" s="15">
        <v>8.4659999999999993</v>
      </c>
      <c r="G24" s="15">
        <v>9.3049999999999997</v>
      </c>
      <c r="H24" s="15">
        <v>10.103</v>
      </c>
      <c r="I24" s="15">
        <v>11.176</v>
      </c>
      <c r="J24" s="15">
        <v>7.2729999999999997</v>
      </c>
      <c r="K24" s="15">
        <v>7.4669999999999996</v>
      </c>
      <c r="L24" s="15">
        <v>9.5559999999999992</v>
      </c>
      <c r="M24" s="15">
        <v>7.7140000000000004</v>
      </c>
      <c r="N24" s="15">
        <v>6.78</v>
      </c>
      <c r="O24" s="15">
        <v>7.0389999999999997</v>
      </c>
      <c r="P24" s="15">
        <v>6.7990000000000004</v>
      </c>
      <c r="Q24" s="15">
        <v>6.6440000000000001</v>
      </c>
    </row>
    <row r="25" spans="1:17">
      <c r="A25" s="14" t="s">
        <v>408</v>
      </c>
      <c r="B25" s="15">
        <v>3.7480000000000002</v>
      </c>
      <c r="C25" s="15">
        <v>0.52500000000000002</v>
      </c>
      <c r="D25" s="15">
        <v>0.443</v>
      </c>
      <c r="E25" s="15">
        <v>2.044</v>
      </c>
      <c r="F25" s="15">
        <v>6.2130000000000001</v>
      </c>
      <c r="G25" s="15">
        <v>4.6609999999999996</v>
      </c>
      <c r="H25" s="15">
        <v>5.6440000000000001</v>
      </c>
      <c r="I25" s="15">
        <v>5.7370000000000001</v>
      </c>
      <c r="J25" s="15">
        <v>3.891</v>
      </c>
      <c r="K25" s="15">
        <v>-1.2849999999999999</v>
      </c>
      <c r="L25" s="15">
        <v>6.0679999999999996</v>
      </c>
      <c r="M25" s="15">
        <v>4.8879999999999999</v>
      </c>
      <c r="N25" s="15">
        <v>3.1110000000000002</v>
      </c>
      <c r="O25" s="15">
        <v>2.923</v>
      </c>
      <c r="P25" s="15">
        <v>1.298</v>
      </c>
      <c r="Q25" s="15">
        <v>0.86299999999999999</v>
      </c>
    </row>
    <row r="26" spans="1:17">
      <c r="A26" s="16" t="s">
        <v>409</v>
      </c>
      <c r="B26" s="17">
        <v>5.6310000000000002</v>
      </c>
      <c r="C26" s="17">
        <v>2.4729999999999999</v>
      </c>
      <c r="D26" s="17">
        <v>3.7349999999999999</v>
      </c>
      <c r="E26" s="17">
        <v>6.968</v>
      </c>
      <c r="F26" s="17">
        <v>9.125</v>
      </c>
      <c r="G26" s="17">
        <v>5.78</v>
      </c>
      <c r="H26" s="17">
        <v>6.4589999999999996</v>
      </c>
      <c r="I26" s="17">
        <v>6.3220000000000001</v>
      </c>
      <c r="J26" s="17">
        <v>5.1970000000000001</v>
      </c>
      <c r="K26" s="17">
        <v>2.1829999999999998</v>
      </c>
      <c r="L26" s="17">
        <v>4.8280000000000003</v>
      </c>
      <c r="M26" s="17">
        <v>4.4320000000000004</v>
      </c>
      <c r="N26" s="17">
        <v>4.8390000000000004</v>
      </c>
      <c r="O26" s="17">
        <v>2.4249999999999998</v>
      </c>
      <c r="P26" s="17">
        <v>2.613</v>
      </c>
      <c r="Q26" s="17">
        <v>2.92</v>
      </c>
    </row>
  </sheetData>
  <mergeCells count="1">
    <mergeCell ref="A19:G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3"/>
  <sheetViews>
    <sheetView showGridLines="0" topLeftCell="A40" workbookViewId="0">
      <selection activeCell="K12" sqref="K12"/>
    </sheetView>
  </sheetViews>
  <sheetFormatPr defaultRowHeight="15"/>
  <cols>
    <col min="2" max="2" width="12.7109375" bestFit="1" customWidth="1"/>
    <col min="3" max="3" width="12.5703125" customWidth="1"/>
    <col min="4" max="4" width="13.5703125" customWidth="1"/>
    <col min="6" max="6" width="11" customWidth="1"/>
    <col min="7" max="7" width="12" customWidth="1"/>
    <col min="8" max="8" width="13.140625" customWidth="1"/>
    <col min="9" max="9" width="10.5703125" customWidth="1"/>
    <col min="10" max="11" width="11.140625" customWidth="1"/>
    <col min="13" max="13" width="14.28515625" bestFit="1" customWidth="1"/>
    <col min="14" max="14" width="15.28515625" bestFit="1" customWidth="1"/>
    <col min="17" max="17" width="14.28515625" bestFit="1" customWidth="1"/>
    <col min="18" max="18" width="15.28515625" bestFit="1" customWidth="1"/>
    <col min="21" max="21" width="12.42578125" customWidth="1"/>
  </cols>
  <sheetData>
    <row r="1" spans="1:11">
      <c r="A1" s="322" t="s">
        <v>491</v>
      </c>
      <c r="B1" s="322"/>
      <c r="C1" s="322"/>
      <c r="D1" s="322"/>
      <c r="E1" s="322"/>
      <c r="F1" s="322"/>
      <c r="G1" s="322"/>
      <c r="H1" s="322"/>
      <c r="I1" s="322"/>
      <c r="J1" s="322"/>
      <c r="K1" s="322"/>
    </row>
    <row r="2" spans="1:11">
      <c r="A2" s="322"/>
      <c r="B2" s="322"/>
      <c r="C2" s="322"/>
      <c r="D2" s="322"/>
      <c r="E2" s="322"/>
      <c r="F2" s="322"/>
      <c r="G2" s="322"/>
      <c r="H2" s="322"/>
      <c r="I2" s="322"/>
      <c r="J2" s="322"/>
      <c r="K2" s="322"/>
    </row>
    <row r="3" spans="1:11">
      <c r="A3" s="299"/>
      <c r="C3" s="10" t="s">
        <v>505</v>
      </c>
    </row>
    <row r="4" spans="1:11">
      <c r="A4" s="299"/>
    </row>
    <row r="5" spans="1:11">
      <c r="A5" s="299"/>
    </row>
    <row r="6" spans="1:11">
      <c r="A6" s="299"/>
    </row>
    <row r="7" spans="1:11">
      <c r="A7" s="299"/>
    </row>
    <row r="8" spans="1:11">
      <c r="A8" s="299"/>
    </row>
    <row r="9" spans="1:11">
      <c r="A9" s="299"/>
    </row>
    <row r="10" spans="1:11">
      <c r="A10" s="299"/>
    </row>
    <row r="11" spans="1:11">
      <c r="A11" s="299"/>
    </row>
    <row r="12" spans="1:11">
      <c r="A12" s="299"/>
    </row>
    <row r="13" spans="1:11">
      <c r="A13" s="299"/>
    </row>
    <row r="14" spans="1:11">
      <c r="A14" s="299"/>
    </row>
    <row r="15" spans="1:11">
      <c r="A15" s="299"/>
    </row>
    <row r="16" spans="1:11">
      <c r="A16" s="299"/>
    </row>
    <row r="17" spans="1:1">
      <c r="A17" s="299"/>
    </row>
    <row r="18" spans="1:1">
      <c r="A18" s="299"/>
    </row>
    <row r="19" spans="1:1">
      <c r="A19" s="299"/>
    </row>
    <row r="20" spans="1:1">
      <c r="A20" s="299"/>
    </row>
    <row r="21" spans="1:1">
      <c r="A21" s="299"/>
    </row>
    <row r="22" spans="1:1">
      <c r="A22" s="299"/>
    </row>
    <row r="23" spans="1:1">
      <c r="A23" s="299"/>
    </row>
    <row r="24" spans="1:1">
      <c r="A24" s="299"/>
    </row>
    <row r="25" spans="1:1">
      <c r="A25" s="299"/>
    </row>
    <row r="26" spans="1:1">
      <c r="A26" s="299"/>
    </row>
    <row r="27" spans="1:1">
      <c r="A27" s="300" t="s">
        <v>454</v>
      </c>
    </row>
    <row r="28" spans="1:1">
      <c r="A28" s="301" t="s">
        <v>455</v>
      </c>
    </row>
    <row r="29" spans="1:1">
      <c r="A29" s="299"/>
    </row>
    <row r="30" spans="1:1">
      <c r="A30" s="299"/>
    </row>
    <row r="31" spans="1:1">
      <c r="A31" s="299"/>
    </row>
    <row r="34" spans="2:23">
      <c r="K34" s="236"/>
      <c r="L34" s="233"/>
      <c r="M34" s="237" t="s">
        <v>31</v>
      </c>
      <c r="N34" s="237" t="s">
        <v>32</v>
      </c>
      <c r="O34" s="237"/>
      <c r="P34" s="237"/>
      <c r="Q34" s="237" t="s">
        <v>31</v>
      </c>
      <c r="R34" s="237" t="s">
        <v>32</v>
      </c>
      <c r="S34" s="237"/>
    </row>
    <row r="35" spans="2:23" ht="24">
      <c r="K35" s="234" t="s">
        <v>0</v>
      </c>
      <c r="L35" s="235" t="s">
        <v>1</v>
      </c>
      <c r="M35" s="235" t="s">
        <v>34</v>
      </c>
      <c r="N35" s="235" t="s">
        <v>34</v>
      </c>
      <c r="O35" s="235" t="s">
        <v>402</v>
      </c>
      <c r="P35" s="235" t="s">
        <v>1</v>
      </c>
      <c r="Q35" s="235" t="s">
        <v>2</v>
      </c>
      <c r="R35" s="235" t="s">
        <v>34</v>
      </c>
      <c r="S35" s="235" t="s">
        <v>402</v>
      </c>
      <c r="T35" t="s">
        <v>0</v>
      </c>
    </row>
    <row r="36" spans="2:23" ht="25.5">
      <c r="B36" s="11"/>
      <c r="C36" s="11" t="s">
        <v>414</v>
      </c>
      <c r="D36" s="11" t="s">
        <v>415</v>
      </c>
      <c r="K36" t="s">
        <v>14</v>
      </c>
      <c r="L36" s="145">
        <v>2005</v>
      </c>
      <c r="M36" s="208">
        <v>482921.375</v>
      </c>
      <c r="N36" s="208">
        <v>2312290</v>
      </c>
      <c r="O36" s="238">
        <f>+M36/N36</f>
        <v>0.20884983068732729</v>
      </c>
      <c r="P36">
        <v>2013</v>
      </c>
      <c r="Q36" s="208">
        <v>541393.25</v>
      </c>
      <c r="R36" s="208">
        <v>3111331.5</v>
      </c>
      <c r="S36" s="238">
        <f>+Q36/R36</f>
        <v>0.17400693240177076</v>
      </c>
      <c r="T36" s="212" t="s">
        <v>14</v>
      </c>
      <c r="V36" s="60"/>
      <c r="W36" s="212"/>
    </row>
    <row r="37" spans="2:23">
      <c r="B37" s="209" t="s">
        <v>400</v>
      </c>
      <c r="C37" s="71">
        <f>+U56</f>
        <v>0.12249712942536295</v>
      </c>
      <c r="D37" s="71">
        <f>+U58</f>
        <v>0.10628494265661276</v>
      </c>
      <c r="K37" t="s">
        <v>17</v>
      </c>
      <c r="L37" s="145">
        <v>2005</v>
      </c>
      <c r="M37" s="208">
        <v>347821.5625</v>
      </c>
      <c r="N37" s="208">
        <v>1895349</v>
      </c>
      <c r="O37" s="238">
        <f t="shared" ref="O37:O57" si="0">+M37/N37</f>
        <v>0.18351320126266982</v>
      </c>
      <c r="P37">
        <v>2012</v>
      </c>
      <c r="Q37" s="208">
        <v>529405.9375</v>
      </c>
      <c r="R37" s="208">
        <v>2851464</v>
      </c>
      <c r="S37" s="238">
        <f t="shared" ref="S37:S57" si="1">+Q37/R37</f>
        <v>0.18566109812363052</v>
      </c>
      <c r="T37" s="212" t="s">
        <v>17</v>
      </c>
      <c r="V37" s="60"/>
      <c r="W37" s="212"/>
    </row>
    <row r="38" spans="2:23">
      <c r="B38" s="210" t="s">
        <v>401</v>
      </c>
      <c r="C38" s="48">
        <f>+U57</f>
        <v>-2.2972123346058804E-2</v>
      </c>
      <c r="D38" s="48">
        <f>+U59</f>
        <v>3.5941002227726282E-2</v>
      </c>
      <c r="K38" t="s">
        <v>13</v>
      </c>
      <c r="L38" s="145">
        <v>2003</v>
      </c>
      <c r="M38" s="208">
        <v>800629</v>
      </c>
      <c r="N38" s="208">
        <v>3800015</v>
      </c>
      <c r="O38" s="238">
        <f t="shared" si="0"/>
        <v>0.21069101043022198</v>
      </c>
      <c r="P38">
        <v>2013</v>
      </c>
      <c r="Q38" s="208">
        <v>1015236</v>
      </c>
      <c r="R38" s="208">
        <v>5181580</v>
      </c>
      <c r="S38" s="238">
        <f t="shared" si="1"/>
        <v>0.19593174282747733</v>
      </c>
      <c r="T38" s="212" t="s">
        <v>13</v>
      </c>
      <c r="V38" s="60"/>
      <c r="W38" s="212"/>
    </row>
    <row r="39" spans="2:23">
      <c r="K39" t="s">
        <v>19</v>
      </c>
      <c r="L39" s="145">
        <v>2004</v>
      </c>
      <c r="M39" s="207">
        <v>1534632.125</v>
      </c>
      <c r="N39" s="207">
        <v>12245848</v>
      </c>
      <c r="O39" s="213">
        <f t="shared" si="0"/>
        <v>0.12531856715843606</v>
      </c>
      <c r="P39">
        <v>2013</v>
      </c>
      <c r="Q39" s="207">
        <v>3177734.5</v>
      </c>
      <c r="R39" s="207">
        <v>15055011</v>
      </c>
      <c r="S39" s="213">
        <f t="shared" si="1"/>
        <v>0.21107487068591316</v>
      </c>
      <c r="T39" s="212" t="s">
        <v>19</v>
      </c>
      <c r="V39" s="60"/>
      <c r="W39" s="212"/>
    </row>
    <row r="40" spans="2:23">
      <c r="K40" t="s">
        <v>5</v>
      </c>
      <c r="L40" s="145">
        <v>2003</v>
      </c>
      <c r="M40" s="207">
        <v>418103</v>
      </c>
      <c r="N40" s="207">
        <v>3601852</v>
      </c>
      <c r="O40" s="213">
        <f t="shared" si="0"/>
        <v>0.11608000550827741</v>
      </c>
      <c r="P40">
        <v>2013</v>
      </c>
      <c r="Q40" s="207">
        <v>991299</v>
      </c>
      <c r="R40" s="207">
        <v>4447559</v>
      </c>
      <c r="S40" s="213">
        <f t="shared" si="1"/>
        <v>0.22288608200588234</v>
      </c>
      <c r="T40" s="212" t="s">
        <v>5</v>
      </c>
      <c r="V40" s="60"/>
      <c r="W40" s="212"/>
    </row>
    <row r="41" spans="2:23">
      <c r="K41" t="s">
        <v>20</v>
      </c>
      <c r="L41" s="145">
        <v>2003</v>
      </c>
      <c r="M41" s="208">
        <v>272674.9375</v>
      </c>
      <c r="N41" s="208">
        <v>2133027.5</v>
      </c>
      <c r="O41" s="238">
        <f t="shared" si="0"/>
        <v>0.12783470325628712</v>
      </c>
      <c r="P41">
        <v>2013</v>
      </c>
      <c r="Q41" s="208">
        <v>696926</v>
      </c>
      <c r="R41" s="208">
        <v>3026251</v>
      </c>
      <c r="S41" s="238">
        <f t="shared" si="1"/>
        <v>0.23029352158826219</v>
      </c>
      <c r="T41" s="212" t="s">
        <v>20</v>
      </c>
      <c r="V41" s="60"/>
      <c r="W41" s="212"/>
    </row>
    <row r="42" spans="2:23">
      <c r="K42" t="s">
        <v>21</v>
      </c>
      <c r="L42" s="145">
        <v>2003</v>
      </c>
      <c r="M42" s="208">
        <v>720452</v>
      </c>
      <c r="N42" s="208">
        <v>2340073</v>
      </c>
      <c r="O42" s="238">
        <f t="shared" si="0"/>
        <v>0.30787586541103634</v>
      </c>
      <c r="P42">
        <v>2013</v>
      </c>
      <c r="Q42" s="208">
        <v>755109</v>
      </c>
      <c r="R42" s="208">
        <v>2476939</v>
      </c>
      <c r="S42" s="238">
        <f t="shared" si="1"/>
        <v>0.30485571102073972</v>
      </c>
      <c r="T42" s="212" t="s">
        <v>21</v>
      </c>
      <c r="V42" s="60"/>
      <c r="W42" s="212"/>
    </row>
    <row r="43" spans="2:23">
      <c r="K43" t="s">
        <v>16</v>
      </c>
      <c r="L43" s="145">
        <v>2004</v>
      </c>
      <c r="M43" s="208">
        <v>14848740</v>
      </c>
      <c r="N43" s="208">
        <v>40182528</v>
      </c>
      <c r="O43" s="238">
        <f t="shared" si="0"/>
        <v>0.36953225043481586</v>
      </c>
      <c r="P43">
        <v>2012</v>
      </c>
      <c r="Q43" s="208">
        <v>15277222</v>
      </c>
      <c r="R43" s="208">
        <v>49899720</v>
      </c>
      <c r="S43" s="238">
        <f t="shared" si="1"/>
        <v>0.30615847143030062</v>
      </c>
      <c r="T43" s="212" t="s">
        <v>16</v>
      </c>
      <c r="V43" s="60"/>
      <c r="W43" s="212"/>
    </row>
    <row r="44" spans="2:23">
      <c r="K44" t="s">
        <v>12</v>
      </c>
      <c r="L44" s="145">
        <v>2003</v>
      </c>
      <c r="M44" s="207">
        <v>945198.3125</v>
      </c>
      <c r="N44" s="207">
        <v>4974716</v>
      </c>
      <c r="O44" s="213">
        <f t="shared" si="0"/>
        <v>0.1900004568099968</v>
      </c>
      <c r="P44">
        <v>2013</v>
      </c>
      <c r="Q44" s="207">
        <v>2040110.875</v>
      </c>
      <c r="R44" s="207">
        <v>6199572</v>
      </c>
      <c r="S44" s="213">
        <f t="shared" si="1"/>
        <v>0.32907285777147199</v>
      </c>
      <c r="T44" s="212" t="s">
        <v>12</v>
      </c>
      <c r="V44" s="60"/>
      <c r="W44" s="212"/>
    </row>
    <row r="45" spans="2:23">
      <c r="K45" t="s">
        <v>23</v>
      </c>
      <c r="L45" s="145">
        <v>2003</v>
      </c>
      <c r="M45" s="208">
        <v>3095971</v>
      </c>
      <c r="N45" s="208">
        <v>9664249</v>
      </c>
      <c r="O45" s="238">
        <f t="shared" si="0"/>
        <v>0.32035298345479302</v>
      </c>
      <c r="P45">
        <v>2013</v>
      </c>
      <c r="Q45" s="208">
        <v>4207806</v>
      </c>
      <c r="R45" s="208">
        <v>12478809</v>
      </c>
      <c r="S45" s="238">
        <f t="shared" si="1"/>
        <v>0.33719612184143533</v>
      </c>
      <c r="T45" s="212" t="s">
        <v>23</v>
      </c>
      <c r="V45" s="60"/>
      <c r="W45" s="212"/>
    </row>
    <row r="46" spans="2:23">
      <c r="K46" t="s">
        <v>11</v>
      </c>
      <c r="L46" s="145">
        <v>2005</v>
      </c>
      <c r="M46" s="208">
        <v>714509</v>
      </c>
      <c r="N46" s="208">
        <v>3086544</v>
      </c>
      <c r="O46" s="238">
        <f t="shared" si="0"/>
        <v>0.23149159707426817</v>
      </c>
      <c r="P46">
        <v>2013</v>
      </c>
      <c r="Q46" s="208">
        <v>1327150</v>
      </c>
      <c r="R46" s="208">
        <v>3819649</v>
      </c>
      <c r="S46" s="238">
        <f t="shared" si="1"/>
        <v>0.3474533916598096</v>
      </c>
      <c r="T46" s="212" t="s">
        <v>11</v>
      </c>
      <c r="V46" s="60"/>
      <c r="W46" s="212"/>
    </row>
    <row r="47" spans="2:23">
      <c r="K47" t="s">
        <v>9</v>
      </c>
      <c r="L47" s="145">
        <v>2006</v>
      </c>
      <c r="M47" s="207">
        <v>4731001</v>
      </c>
      <c r="N47" s="207">
        <v>16371614</v>
      </c>
      <c r="O47" s="213">
        <f t="shared" si="0"/>
        <v>0.28897584563134704</v>
      </c>
      <c r="P47">
        <v>2013</v>
      </c>
      <c r="Q47" s="207">
        <v>7051870</v>
      </c>
      <c r="R47" s="207">
        <v>19949040</v>
      </c>
      <c r="S47" s="213">
        <f t="shared" si="1"/>
        <v>0.35349420322982961</v>
      </c>
      <c r="T47" s="212" t="s">
        <v>9</v>
      </c>
      <c r="V47" s="60"/>
      <c r="W47" s="212"/>
    </row>
    <row r="48" spans="2:23">
      <c r="K48" t="s">
        <v>4</v>
      </c>
      <c r="L48" s="145">
        <v>2003</v>
      </c>
      <c r="M48" s="207">
        <v>3319378</v>
      </c>
      <c r="N48" s="207">
        <v>8653992</v>
      </c>
      <c r="O48" s="213">
        <f t="shared" si="0"/>
        <v>0.38356610452147399</v>
      </c>
      <c r="P48">
        <v>2013</v>
      </c>
      <c r="Q48" s="207">
        <v>5486200</v>
      </c>
      <c r="R48" s="207">
        <v>10648526</v>
      </c>
      <c r="S48" s="213">
        <f t="shared" si="1"/>
        <v>0.51520745688182568</v>
      </c>
      <c r="T48" s="212" t="s">
        <v>4</v>
      </c>
      <c r="V48" s="60"/>
      <c r="W48" s="212"/>
    </row>
    <row r="49" spans="2:23">
      <c r="K49" t="s">
        <v>18</v>
      </c>
      <c r="L49" s="145">
        <v>2003</v>
      </c>
      <c r="M49" s="208">
        <v>585569</v>
      </c>
      <c r="N49" s="208">
        <v>1101200</v>
      </c>
      <c r="O49" s="238">
        <f t="shared" si="0"/>
        <v>0.53175535779150018</v>
      </c>
      <c r="P49">
        <v>2013</v>
      </c>
      <c r="Q49" s="208">
        <v>843358</v>
      </c>
      <c r="R49" s="208">
        <v>1503557</v>
      </c>
      <c r="S49" s="238">
        <f t="shared" si="1"/>
        <v>0.56090856548837187</v>
      </c>
      <c r="T49" s="212" t="s">
        <v>18</v>
      </c>
      <c r="V49" s="60"/>
      <c r="W49" s="212"/>
    </row>
    <row r="50" spans="2:23">
      <c r="K50" t="s">
        <v>6</v>
      </c>
      <c r="L50" s="145">
        <v>2003</v>
      </c>
      <c r="M50" s="207">
        <v>36939024</v>
      </c>
      <c r="N50" s="207">
        <v>75392288</v>
      </c>
      <c r="O50" s="213">
        <f t="shared" si="0"/>
        <v>0.48995759354060192</v>
      </c>
      <c r="P50">
        <v>2013</v>
      </c>
      <c r="Q50" s="207">
        <v>58512904</v>
      </c>
      <c r="R50" s="207">
        <v>92239968</v>
      </c>
      <c r="S50" s="213">
        <f t="shared" si="1"/>
        <v>0.63435520706165027</v>
      </c>
      <c r="T50" s="212" t="s">
        <v>6</v>
      </c>
      <c r="V50" s="60"/>
      <c r="W50" s="212"/>
    </row>
    <row r="51" spans="2:23">
      <c r="K51" t="s">
        <v>8</v>
      </c>
      <c r="L51" s="145">
        <v>2003</v>
      </c>
      <c r="M51" s="207">
        <v>3702865</v>
      </c>
      <c r="N51" s="207">
        <v>5794758</v>
      </c>
      <c r="O51" s="213">
        <f t="shared" si="0"/>
        <v>0.63900252607615371</v>
      </c>
      <c r="P51">
        <v>2013</v>
      </c>
      <c r="Q51" s="207">
        <v>4911716</v>
      </c>
      <c r="R51" s="207">
        <v>6910075</v>
      </c>
      <c r="S51" s="213">
        <f t="shared" si="1"/>
        <v>0.71080502020600356</v>
      </c>
      <c r="T51" s="212" t="s">
        <v>8</v>
      </c>
      <c r="V51" s="60"/>
      <c r="W51" s="212"/>
    </row>
    <row r="52" spans="2:23">
      <c r="K52" t="s">
        <v>10</v>
      </c>
      <c r="L52" s="145">
        <v>2003</v>
      </c>
      <c r="M52" s="208">
        <v>986409</v>
      </c>
      <c r="N52" s="208">
        <v>1586238</v>
      </c>
      <c r="O52" s="238">
        <f t="shared" si="0"/>
        <v>0.62185434972557707</v>
      </c>
      <c r="P52">
        <v>2012</v>
      </c>
      <c r="Q52" s="208">
        <v>1399962</v>
      </c>
      <c r="R52" s="208">
        <v>1951371</v>
      </c>
      <c r="S52" s="238">
        <f t="shared" si="1"/>
        <v>0.71742482593007684</v>
      </c>
      <c r="T52" s="212" t="s">
        <v>10</v>
      </c>
      <c r="V52" s="60"/>
      <c r="W52" s="212"/>
    </row>
    <row r="53" spans="2:23">
      <c r="K53" t="s">
        <v>22</v>
      </c>
      <c r="L53" s="145">
        <v>2003</v>
      </c>
      <c r="M53" s="208">
        <v>539267</v>
      </c>
      <c r="N53" s="208">
        <v>874041</v>
      </c>
      <c r="O53" s="238">
        <f t="shared" si="0"/>
        <v>0.61698135442158897</v>
      </c>
      <c r="P53">
        <v>2013</v>
      </c>
      <c r="Q53" s="208">
        <v>1183678</v>
      </c>
      <c r="R53" s="208">
        <v>1544882</v>
      </c>
      <c r="S53" s="238">
        <f t="shared" si="1"/>
        <v>0.76619314614320055</v>
      </c>
      <c r="T53" s="212" t="s">
        <v>22</v>
      </c>
      <c r="V53" s="60"/>
      <c r="W53" s="212"/>
    </row>
    <row r="54" spans="2:23" ht="15.75" thickBot="1">
      <c r="O54" s="2"/>
      <c r="S54" s="2"/>
      <c r="T54" s="212"/>
    </row>
    <row r="55" spans="2:23" ht="26.25" thickBot="1">
      <c r="O55" s="2"/>
      <c r="S55" s="2"/>
      <c r="T55" s="212"/>
      <c r="U55" s="215" t="s">
        <v>403</v>
      </c>
    </row>
    <row r="56" spans="2:23" ht="25.5">
      <c r="K56" s="319" t="s">
        <v>404</v>
      </c>
      <c r="L56" s="228" t="s">
        <v>398</v>
      </c>
      <c r="M56" s="217">
        <f>+M39+M40+M44+M47+M48+M51+M50</f>
        <v>51590201.4375</v>
      </c>
      <c r="N56" s="217">
        <f t="shared" ref="N56:R56" si="2">+N39+N40+N44+N47+N48+N51+N50</f>
        <v>127035068</v>
      </c>
      <c r="O56" s="218">
        <f t="shared" si="0"/>
        <v>0.4061099210613246</v>
      </c>
      <c r="P56" s="219"/>
      <c r="Q56" s="217">
        <f t="shared" si="2"/>
        <v>82171834.375</v>
      </c>
      <c r="R56" s="217">
        <f t="shared" si="2"/>
        <v>155449751</v>
      </c>
      <c r="S56" s="218">
        <f t="shared" si="1"/>
        <v>0.52860705048668755</v>
      </c>
      <c r="T56" s="220"/>
      <c r="U56" s="221">
        <f>+S56-O56</f>
        <v>0.12249712942536295</v>
      </c>
      <c r="W56" s="211"/>
    </row>
    <row r="57" spans="2:23" ht="26.25" thickBot="1">
      <c r="K57" s="320"/>
      <c r="L57" s="229" t="s">
        <v>399</v>
      </c>
      <c r="M57" s="230">
        <f>+M36+M37+M38+M41+M42+M43+M45+M46+M49+M52+M53</f>
        <v>23394963.875</v>
      </c>
      <c r="N57" s="230">
        <f>+N36+N37+N38+N41+N42+N43+N45+N46+N49+N52+N53</f>
        <v>68975554.5</v>
      </c>
      <c r="O57" s="231">
        <f t="shared" si="0"/>
        <v>0.339177612193027</v>
      </c>
      <c r="P57" s="224"/>
      <c r="Q57" s="230">
        <f>+Q36+Q37+Q38+Q41+Q42+Q43+Q45+Q46+Q49+Q52+Q53</f>
        <v>27777246.1875</v>
      </c>
      <c r="R57" s="230">
        <f>+R36+R37+R38+R41+R42+R43+R45+R46+R49+R52+R53</f>
        <v>87845553.5</v>
      </c>
      <c r="S57" s="231">
        <f t="shared" si="1"/>
        <v>0.3162054888469682</v>
      </c>
      <c r="T57" s="232"/>
      <c r="U57" s="239">
        <f t="shared" ref="U57:U59" si="3">+S57-O57</f>
        <v>-2.2972123346058804E-2</v>
      </c>
    </row>
    <row r="58" spans="2:23" ht="25.5">
      <c r="K58" s="319" t="s">
        <v>405</v>
      </c>
      <c r="L58" s="222" t="s">
        <v>398</v>
      </c>
      <c r="M58" s="226"/>
      <c r="N58" s="226"/>
      <c r="O58" s="227">
        <f>+AVERAGE(O39:O40,O44,O47:O48,O50:O51)</f>
        <v>0.31898587132089817</v>
      </c>
      <c r="P58" s="226"/>
      <c r="Q58" s="226"/>
      <c r="R58" s="226"/>
      <c r="S58" s="227">
        <f>+AVERAGE(S39:S40,S44,S47:S48,S50:S51)</f>
        <v>0.42527081397751093</v>
      </c>
      <c r="T58" s="226"/>
      <c r="U58" s="216">
        <f t="shared" si="3"/>
        <v>0.10628494265661276</v>
      </c>
    </row>
    <row r="59" spans="2:23" ht="26.25" thickBot="1">
      <c r="K59" s="320"/>
      <c r="L59" s="223" t="s">
        <v>399</v>
      </c>
      <c r="M59" s="224"/>
      <c r="N59" s="224"/>
      <c r="O59" s="225">
        <f>+AVERAGE(O36:O38,O41:O43,O45:O46,O49,O52:O53)</f>
        <v>0.3391575003590987</v>
      </c>
      <c r="P59" s="224"/>
      <c r="Q59" s="224"/>
      <c r="R59" s="224"/>
      <c r="S59" s="225">
        <f>+AVERAGE(S36:S38,S41:S43,S45:S46,S49,S52:S53)</f>
        <v>0.37509850258682498</v>
      </c>
      <c r="T59" s="224"/>
      <c r="U59" s="239">
        <f t="shared" si="3"/>
        <v>3.5941002227726282E-2</v>
      </c>
    </row>
    <row r="60" spans="2:23">
      <c r="B60" s="159" t="s">
        <v>435</v>
      </c>
    </row>
    <row r="61" spans="2:23" ht="52.5" customHeight="1">
      <c r="B61" s="321" t="s">
        <v>436</v>
      </c>
      <c r="C61" s="321"/>
      <c r="D61" s="321"/>
      <c r="E61" s="321"/>
      <c r="F61" s="321"/>
      <c r="G61" s="321"/>
      <c r="H61" s="321"/>
      <c r="I61" s="321"/>
      <c r="J61" s="321"/>
      <c r="K61" s="321"/>
      <c r="L61" s="321"/>
    </row>
    <row r="62" spans="2:23">
      <c r="R62" s="214">
        <f>+Q56-M56</f>
        <v>30581632.9375</v>
      </c>
    </row>
    <row r="63" spans="2:23">
      <c r="R63" s="214">
        <f>+Q57-M57</f>
        <v>4382282.3125</v>
      </c>
    </row>
  </sheetData>
  <mergeCells count="4">
    <mergeCell ref="K56:K57"/>
    <mergeCell ref="K58:K59"/>
    <mergeCell ref="B61:L61"/>
    <mergeCell ref="A1:K2"/>
  </mergeCells>
  <pageMargins left="0.7" right="0.7" top="0.75" bottom="0.75" header="0.3" footer="0.3"/>
  <pageSetup orientation="portrait"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73"/>
  <sheetViews>
    <sheetView showGridLines="0" topLeftCell="A25" zoomScaleNormal="100" workbookViewId="0">
      <selection activeCell="M26" sqref="M26"/>
    </sheetView>
  </sheetViews>
  <sheetFormatPr defaultRowHeight="12.75"/>
  <cols>
    <col min="1" max="1" width="9.140625" style="8"/>
    <col min="2" max="2" width="14.140625" style="8" customWidth="1"/>
    <col min="3" max="3" width="10.5703125" style="8" customWidth="1"/>
    <col min="4" max="4" width="12.140625" style="8" customWidth="1"/>
    <col min="5" max="5" width="12.28515625" style="8" customWidth="1"/>
    <col min="6" max="6" width="10" style="8" bestFit="1" customWidth="1"/>
    <col min="7" max="7" width="3.140625" style="8" customWidth="1"/>
    <col min="8" max="8" width="9.28515625" style="8" bestFit="1" customWidth="1"/>
    <col min="9" max="9" width="12.140625" style="8" customWidth="1"/>
    <col min="10" max="10" width="10" style="8" bestFit="1" customWidth="1"/>
    <col min="11" max="11" width="2.5703125" style="8" customWidth="1"/>
    <col min="12" max="12" width="17.5703125" style="8" bestFit="1" customWidth="1"/>
    <col min="13" max="14" width="20.140625" style="8" bestFit="1" customWidth="1"/>
    <col min="15" max="15" width="10.42578125" style="8" customWidth="1"/>
    <col min="16" max="16" width="12.140625" style="8" customWidth="1"/>
    <col min="17" max="17" width="16.7109375" style="8" customWidth="1"/>
    <col min="18" max="18" width="15.42578125" style="8" customWidth="1"/>
    <col min="19" max="19" width="15.140625" style="8" customWidth="1"/>
    <col min="20" max="20" width="17.28515625" style="8" customWidth="1"/>
    <col min="21" max="21" width="9.28515625" style="8" bestFit="1" customWidth="1"/>
    <col min="22" max="32" width="9.140625" style="8"/>
    <col min="33" max="33" width="9.7109375" style="8" bestFit="1" customWidth="1"/>
    <col min="34" max="16384" width="9.140625" style="8"/>
  </cols>
  <sheetData>
    <row r="1" spans="1:17" ht="14.25">
      <c r="A1" s="299" t="s">
        <v>491</v>
      </c>
      <c r="Q1" s="22"/>
    </row>
    <row r="2" spans="1:17" ht="15">
      <c r="A2" s="289"/>
      <c r="Q2" s="22"/>
    </row>
    <row r="3" spans="1:17" ht="15">
      <c r="A3" s="289"/>
      <c r="C3" s="8" t="s">
        <v>492</v>
      </c>
      <c r="Q3" s="22"/>
    </row>
    <row r="4" spans="1:17" ht="15">
      <c r="A4" s="289"/>
      <c r="Q4" s="22"/>
    </row>
    <row r="5" spans="1:17">
      <c r="Q5" s="22"/>
    </row>
    <row r="6" spans="1:17">
      <c r="Q6" s="22"/>
    </row>
    <row r="7" spans="1:17">
      <c r="Q7" s="22"/>
    </row>
    <row r="8" spans="1:17">
      <c r="Q8" s="22"/>
    </row>
    <row r="9" spans="1:17">
      <c r="Q9" s="22"/>
    </row>
    <row r="10" spans="1:17">
      <c r="Q10" s="22"/>
    </row>
    <row r="11" spans="1:17">
      <c r="Q11" s="22"/>
    </row>
    <row r="12" spans="1:17">
      <c r="Q12" s="22"/>
    </row>
    <row r="13" spans="1:17">
      <c r="Q13" s="22"/>
    </row>
    <row r="14" spans="1:17">
      <c r="Q14" s="22"/>
    </row>
    <row r="15" spans="1:17">
      <c r="Q15" s="22"/>
    </row>
    <row r="16" spans="1:17">
      <c r="Q16" s="22"/>
    </row>
    <row r="17" spans="1:17">
      <c r="Q17" s="22"/>
    </row>
    <row r="18" spans="1:17">
      <c r="Q18" s="22"/>
    </row>
    <row r="19" spans="1:17">
      <c r="Q19" s="22"/>
    </row>
    <row r="20" spans="1:17">
      <c r="Q20" s="22"/>
    </row>
    <row r="21" spans="1:17">
      <c r="Q21" s="22"/>
    </row>
    <row r="22" spans="1:17">
      <c r="Q22" s="22"/>
    </row>
    <row r="23" spans="1:17">
      <c r="Q23" s="22"/>
    </row>
    <row r="24" spans="1:17">
      <c r="A24" s="300" t="s">
        <v>454</v>
      </c>
      <c r="Q24" s="22"/>
    </row>
    <row r="25" spans="1:17" ht="35.25" customHeight="1">
      <c r="A25" s="323" t="s">
        <v>455</v>
      </c>
      <c r="B25" s="323"/>
      <c r="C25" s="323"/>
      <c r="D25" s="323"/>
      <c r="E25" s="323"/>
      <c r="F25" s="323"/>
      <c r="G25" s="323"/>
      <c r="H25" s="323"/>
      <c r="I25" s="323"/>
      <c r="Q25" s="22"/>
    </row>
    <row r="26" spans="1:17" ht="42" customHeight="1">
      <c r="A26" s="323"/>
      <c r="B26" s="323"/>
      <c r="C26" s="323"/>
      <c r="D26" s="323"/>
      <c r="E26" s="323"/>
      <c r="F26" s="323"/>
      <c r="G26" s="323"/>
      <c r="H26" s="323"/>
      <c r="I26" s="323"/>
      <c r="Q26" s="22"/>
    </row>
    <row r="27" spans="1:17">
      <c r="Q27" s="22"/>
    </row>
    <row r="28" spans="1:17" s="283" customFormat="1" ht="38.25">
      <c r="B28" s="279" t="s">
        <v>425</v>
      </c>
      <c r="C28" s="279" t="s">
        <v>431</v>
      </c>
      <c r="D28" s="285" t="s">
        <v>432</v>
      </c>
      <c r="K28" s="284"/>
    </row>
    <row r="29" spans="1:17" s="283" customFormat="1" ht="51">
      <c r="B29" s="287" t="s">
        <v>400</v>
      </c>
      <c r="C29" s="288">
        <v>4.4629314240258434E-2</v>
      </c>
      <c r="D29" s="288">
        <v>3.996650420107957E-2</v>
      </c>
      <c r="K29" s="284"/>
    </row>
    <row r="30" spans="1:17" ht="51">
      <c r="B30" s="287" t="s">
        <v>401</v>
      </c>
      <c r="C30" s="288">
        <v>4.0980462192790144E-3</v>
      </c>
      <c r="D30" s="288">
        <v>-9.1392752635650627E-3</v>
      </c>
    </row>
    <row r="46" spans="7:7" hidden="1"/>
    <row r="48" spans="7:7">
      <c r="G48" s="8" t="s">
        <v>435</v>
      </c>
    </row>
    <row r="50" spans="1:34">
      <c r="B50" s="22" t="s">
        <v>54</v>
      </c>
      <c r="AH50" s="8" t="str">
        <f>B50</f>
        <v>Ingreso promedio ocupados en la actividad principal</v>
      </c>
    </row>
    <row r="51" spans="1:34">
      <c r="B51" s="8" t="s">
        <v>30</v>
      </c>
      <c r="P51" s="326" t="s">
        <v>429</v>
      </c>
      <c r="Q51" s="325" t="s">
        <v>430</v>
      </c>
      <c r="R51" s="325"/>
      <c r="S51" s="325"/>
      <c r="T51" s="325"/>
      <c r="AH51" s="8" t="str">
        <f>B51</f>
        <v>Edad 15-64 años</v>
      </c>
    </row>
    <row r="52" spans="1:34">
      <c r="E52" s="8" t="s">
        <v>55</v>
      </c>
      <c r="I52" s="8" t="s">
        <v>55</v>
      </c>
      <c r="L52" s="8" t="s">
        <v>56</v>
      </c>
      <c r="M52" s="315"/>
      <c r="N52" s="315"/>
      <c r="O52" s="267"/>
      <c r="P52" s="327"/>
      <c r="Q52" s="324" t="s">
        <v>427</v>
      </c>
      <c r="R52" s="324"/>
      <c r="S52" s="324" t="s">
        <v>428</v>
      </c>
      <c r="T52" s="324"/>
    </row>
    <row r="53" spans="1:34" ht="51">
      <c r="D53" s="24" t="s">
        <v>1</v>
      </c>
      <c r="E53" s="24" t="s">
        <v>34</v>
      </c>
      <c r="F53" s="24" t="s">
        <v>63</v>
      </c>
      <c r="H53" s="24" t="s">
        <v>1</v>
      </c>
      <c r="I53" s="24" t="s">
        <v>34</v>
      </c>
      <c r="J53" s="24" t="s">
        <v>64</v>
      </c>
      <c r="L53" s="24" t="s">
        <v>25</v>
      </c>
      <c r="M53" s="24" t="s">
        <v>26</v>
      </c>
      <c r="N53" s="24" t="s">
        <v>27</v>
      </c>
      <c r="O53" s="87"/>
      <c r="P53" s="328"/>
      <c r="Q53" s="279" t="s">
        <v>423</v>
      </c>
      <c r="R53" s="279" t="s">
        <v>424</v>
      </c>
      <c r="S53" s="279" t="s">
        <v>423</v>
      </c>
      <c r="T53" s="279" t="s">
        <v>424</v>
      </c>
      <c r="U53" s="4"/>
    </row>
    <row r="54" spans="1:34" ht="15">
      <c r="A54" s="7">
        <v>2312290</v>
      </c>
      <c r="B54" s="8">
        <v>0</v>
      </c>
      <c r="C54" s="8" t="s">
        <v>14</v>
      </c>
      <c r="D54" s="8">
        <v>2003</v>
      </c>
      <c r="E54" s="6">
        <v>2260.835</v>
      </c>
      <c r="F54" s="6">
        <f t="shared" ref="F54:F71" si="0">E54/M54</f>
        <v>16.777996289424863</v>
      </c>
      <c r="H54" s="8">
        <v>2013</v>
      </c>
      <c r="I54" s="8">
        <v>3918.1190000000001</v>
      </c>
      <c r="J54" s="8">
        <f t="shared" ref="J54:J71" si="1">I54/N54</f>
        <v>15.057758083979616</v>
      </c>
      <c r="L54">
        <v>32.042000000000002</v>
      </c>
      <c r="M54">
        <v>134.75</v>
      </c>
      <c r="N54">
        <v>260.20600000000002</v>
      </c>
      <c r="O54" s="93"/>
      <c r="P54" s="271">
        <f t="shared" ref="P54:P71" si="2">LN(J54/F54)/10</f>
        <v>-1.0817493758233985E-2</v>
      </c>
      <c r="Q54" s="271"/>
      <c r="R54" s="271">
        <f>+P54</f>
        <v>-1.0817493758233985E-2</v>
      </c>
      <c r="S54" s="271"/>
      <c r="T54" s="271">
        <f>+R54*A54</f>
        <v>-25013.18264222686</v>
      </c>
    </row>
    <row r="55" spans="1:34" ht="15">
      <c r="A55" s="7">
        <v>1895349</v>
      </c>
      <c r="B55" s="8">
        <v>0</v>
      </c>
      <c r="C55" s="8" t="s">
        <v>17</v>
      </c>
      <c r="D55" s="25">
        <v>2005</v>
      </c>
      <c r="E55" s="7">
        <v>2460.1460000000002</v>
      </c>
      <c r="F55" s="7">
        <f t="shared" si="0"/>
        <v>33.421809833036725</v>
      </c>
      <c r="H55" s="25">
        <v>2012</v>
      </c>
      <c r="I55" s="25">
        <v>3730.6950000000002</v>
      </c>
      <c r="J55" s="25">
        <f t="shared" si="1"/>
        <v>21.614186229751336</v>
      </c>
      <c r="L55">
        <v>31.856000000000002</v>
      </c>
      <c r="M55">
        <v>73.608999999999995</v>
      </c>
      <c r="N55">
        <v>172.60400000000001</v>
      </c>
      <c r="O55" s="93"/>
      <c r="P55" s="31">
        <f t="shared" si="2"/>
        <v>-4.3585880688411779E-2</v>
      </c>
      <c r="Q55" s="31"/>
      <c r="R55" s="31">
        <f>+P55</f>
        <v>-4.3585880688411779E-2</v>
      </c>
      <c r="S55" s="31"/>
      <c r="T55" s="31">
        <f>+R55*A55</f>
        <v>-82610.455376900572</v>
      </c>
    </row>
    <row r="56" spans="1:34" ht="15">
      <c r="A56" s="6">
        <v>3800015</v>
      </c>
      <c r="B56" s="8">
        <v>0</v>
      </c>
      <c r="C56" s="8" t="s">
        <v>13</v>
      </c>
      <c r="D56" s="8">
        <v>2003</v>
      </c>
      <c r="E56" s="6">
        <v>1242.3979999999999</v>
      </c>
      <c r="F56" s="6">
        <f t="shared" si="0"/>
        <v>19.927788916512952</v>
      </c>
      <c r="H56" s="8">
        <v>2013</v>
      </c>
      <c r="I56" s="8">
        <v>2209.5250000000001</v>
      </c>
      <c r="J56" s="8">
        <f t="shared" si="1"/>
        <v>19.575666025817085</v>
      </c>
      <c r="L56">
        <v>28.931999999999999</v>
      </c>
      <c r="M56">
        <v>62.344999999999999</v>
      </c>
      <c r="N56">
        <v>112.871</v>
      </c>
      <c r="O56" s="93"/>
      <c r="P56" s="31">
        <f t="shared" si="2"/>
        <v>-1.7827919991684673E-3</v>
      </c>
      <c r="Q56" s="31"/>
      <c r="R56" s="31">
        <f>+P56</f>
        <v>-1.7827919991684673E-3</v>
      </c>
      <c r="S56" s="31"/>
      <c r="T56" s="31">
        <f>+R56*A56</f>
        <v>-6774.6363387201636</v>
      </c>
    </row>
    <row r="57" spans="1:34" ht="15">
      <c r="A57" s="6">
        <v>2340073</v>
      </c>
      <c r="B57" s="8">
        <v>0</v>
      </c>
      <c r="C57" s="8" t="s">
        <v>21</v>
      </c>
      <c r="D57" s="8">
        <v>2003</v>
      </c>
      <c r="E57" s="6">
        <v>213.3467</v>
      </c>
      <c r="F57" s="6">
        <f t="shared" si="0"/>
        <v>2.7394637835616789</v>
      </c>
      <c r="H57" s="4">
        <v>2013</v>
      </c>
      <c r="I57" s="4">
        <v>303.75549999999998</v>
      </c>
      <c r="J57" s="4">
        <f t="shared" si="1"/>
        <v>2.7883849232576923</v>
      </c>
      <c r="L57">
        <v>50.741</v>
      </c>
      <c r="M57">
        <v>77.879000000000005</v>
      </c>
      <c r="N57">
        <v>108.93600000000001</v>
      </c>
      <c r="O57" s="93"/>
      <c r="P57" s="31">
        <f t="shared" si="2"/>
        <v>1.7700345846136437E-3</v>
      </c>
      <c r="Q57" s="31"/>
      <c r="R57" s="31">
        <f>+P57</f>
        <v>1.7700345846136437E-3</v>
      </c>
      <c r="S57" s="31"/>
      <c r="T57" s="31">
        <f>+R57*A57</f>
        <v>4142.0101405206033</v>
      </c>
    </row>
    <row r="58" spans="1:34" ht="15">
      <c r="A58" s="7">
        <v>12245848</v>
      </c>
      <c r="B58" s="8">
        <v>1</v>
      </c>
      <c r="C58" s="8" t="s">
        <v>19</v>
      </c>
      <c r="D58" s="25">
        <v>2004</v>
      </c>
      <c r="E58" s="7">
        <v>425.11660000000001</v>
      </c>
      <c r="F58" s="7">
        <f t="shared" si="0"/>
        <v>5.0624185769574286</v>
      </c>
      <c r="H58" s="8">
        <v>2013</v>
      </c>
      <c r="I58" s="8">
        <v>952.26530000000002</v>
      </c>
      <c r="J58" s="8">
        <f t="shared" si="1"/>
        <v>8.5145323676680977</v>
      </c>
      <c r="L58">
        <v>41.923000000000002</v>
      </c>
      <c r="M58">
        <v>83.974999999999994</v>
      </c>
      <c r="N58">
        <v>111.84</v>
      </c>
      <c r="O58" s="93"/>
      <c r="P58" s="31">
        <f t="shared" si="2"/>
        <v>5.199300452140275E-2</v>
      </c>
      <c r="Q58" s="31">
        <f>+P58*B58</f>
        <v>5.199300452140275E-2</v>
      </c>
      <c r="R58" s="31"/>
      <c r="S58" s="31">
        <f>+Q58*A58</f>
        <v>636698.43043241079</v>
      </c>
      <c r="T58" s="31"/>
    </row>
    <row r="59" spans="1:34" ht="15">
      <c r="A59" s="7">
        <v>40182528</v>
      </c>
      <c r="B59" s="8">
        <v>0</v>
      </c>
      <c r="C59" s="8" t="s">
        <v>16</v>
      </c>
      <c r="D59" s="25">
        <v>2004</v>
      </c>
      <c r="E59" s="7">
        <v>4200.3090000000002</v>
      </c>
      <c r="F59" s="7">
        <f t="shared" si="0"/>
        <v>58.134960069756822</v>
      </c>
      <c r="H59" s="25">
        <v>2012</v>
      </c>
      <c r="I59" s="25">
        <v>4992.174</v>
      </c>
      <c r="J59" s="25">
        <f t="shared" si="1"/>
        <v>45.713785998809577</v>
      </c>
      <c r="L59">
        <v>17.859000000000002</v>
      </c>
      <c r="M59">
        <v>72.251000000000005</v>
      </c>
      <c r="N59">
        <v>109.205</v>
      </c>
      <c r="O59" s="93"/>
      <c r="P59" s="31">
        <f t="shared" si="2"/>
        <v>-2.4036728986390681E-2</v>
      </c>
      <c r="Q59" s="31"/>
      <c r="R59" s="31">
        <f>+P59</f>
        <v>-2.4036728986390681E-2</v>
      </c>
      <c r="S59" s="31"/>
      <c r="T59" s="31">
        <f>+R59*A59</f>
        <v>-965856.53552405513</v>
      </c>
    </row>
    <row r="60" spans="1:34" ht="15">
      <c r="A60" s="7">
        <v>3086544</v>
      </c>
      <c r="B60" s="8">
        <v>0</v>
      </c>
      <c r="C60" s="8" t="s">
        <v>11</v>
      </c>
      <c r="D60" s="8">
        <v>2003</v>
      </c>
      <c r="E60" s="6">
        <v>6093.2510000000002</v>
      </c>
      <c r="F60" s="6">
        <f t="shared" si="0"/>
        <v>134.60096313150279</v>
      </c>
      <c r="H60" s="8">
        <v>2013</v>
      </c>
      <c r="I60" s="8">
        <v>14269.89</v>
      </c>
      <c r="J60" s="8">
        <f t="shared" si="1"/>
        <v>124.33033613884677</v>
      </c>
      <c r="L60">
        <v>18.541</v>
      </c>
      <c r="M60">
        <v>45.268999999999998</v>
      </c>
      <c r="N60">
        <v>114.774</v>
      </c>
      <c r="O60" s="93"/>
      <c r="P60" s="31">
        <f t="shared" si="2"/>
        <v>-7.9372548130690144E-3</v>
      </c>
      <c r="Q60" s="31"/>
      <c r="R60" s="31">
        <f>+P60</f>
        <v>-7.9372548130690144E-3</v>
      </c>
      <c r="S60" s="31"/>
      <c r="T60" s="31">
        <f>+R60*A60</f>
        <v>-24498.686219749288</v>
      </c>
    </row>
    <row r="61" spans="1:34" ht="15">
      <c r="A61" s="6">
        <v>3601852</v>
      </c>
      <c r="B61" s="8">
        <v>1</v>
      </c>
      <c r="C61" s="8" t="s">
        <v>5</v>
      </c>
      <c r="D61" s="8">
        <v>2003</v>
      </c>
      <c r="E61" s="6">
        <v>1053.4449999999999</v>
      </c>
      <c r="F61" s="6">
        <f t="shared" si="0"/>
        <v>13.144566587225334</v>
      </c>
      <c r="H61" s="8">
        <v>2013</v>
      </c>
      <c r="I61" s="8">
        <v>2313.951</v>
      </c>
      <c r="J61" s="8">
        <f t="shared" si="1"/>
        <v>16.07747785304846</v>
      </c>
      <c r="L61">
        <v>46.975999999999999</v>
      </c>
      <c r="M61">
        <v>80.143000000000001</v>
      </c>
      <c r="N61">
        <v>143.92500000000001</v>
      </c>
      <c r="O61" s="93"/>
      <c r="P61" s="31">
        <f t="shared" si="2"/>
        <v>2.0141091555864313E-2</v>
      </c>
      <c r="Q61" s="31">
        <f>+P61*B61</f>
        <v>2.0141091555864313E-2</v>
      </c>
      <c r="R61" s="31"/>
      <c r="S61" s="31">
        <f>+Q61*A61</f>
        <v>72545.230902672993</v>
      </c>
      <c r="T61" s="31"/>
    </row>
    <row r="62" spans="1:34" ht="15">
      <c r="A62" s="7">
        <v>16371614</v>
      </c>
      <c r="B62" s="8">
        <v>1</v>
      </c>
      <c r="C62" s="4" t="s">
        <v>9</v>
      </c>
      <c r="D62" s="4">
        <v>2003</v>
      </c>
      <c r="E62" s="9">
        <v>419240.7</v>
      </c>
      <c r="F62" s="9">
        <f t="shared" si="0"/>
        <v>5615.8587062810602</v>
      </c>
      <c r="H62" s="4">
        <v>2013</v>
      </c>
      <c r="I62" s="4">
        <v>877914.3</v>
      </c>
      <c r="J62" s="4">
        <f t="shared" si="1"/>
        <v>7737.3137090732826</v>
      </c>
      <c r="L62">
        <v>19.867999999999999</v>
      </c>
      <c r="M62">
        <v>74.653000000000006</v>
      </c>
      <c r="N62">
        <v>113.465</v>
      </c>
      <c r="O62" s="93"/>
      <c r="P62" s="31">
        <f t="shared" si="2"/>
        <v>3.204600540800593E-2</v>
      </c>
      <c r="Q62" s="31">
        <f>+P62*B62</f>
        <v>3.204600540800593E-2</v>
      </c>
      <c r="R62" s="31"/>
      <c r="S62" s="31">
        <f>+Q62*A62</f>
        <v>524644.83078178554</v>
      </c>
      <c r="T62" s="31"/>
    </row>
    <row r="63" spans="1:34" ht="15">
      <c r="A63" s="6">
        <v>4974716</v>
      </c>
      <c r="B63" s="8">
        <v>1</v>
      </c>
      <c r="C63" s="8" t="s">
        <v>12</v>
      </c>
      <c r="D63" s="8">
        <v>2003</v>
      </c>
      <c r="E63" s="6">
        <v>205.4229</v>
      </c>
      <c r="F63" s="6">
        <f t="shared" si="0"/>
        <v>3.1648805213613325</v>
      </c>
      <c r="H63" s="8">
        <v>2013</v>
      </c>
      <c r="I63" s="8">
        <v>447.25510000000003</v>
      </c>
      <c r="J63" s="8">
        <f t="shared" si="1"/>
        <v>4.6665390273676746</v>
      </c>
      <c r="L63">
        <v>3.7530000000000001</v>
      </c>
      <c r="M63">
        <v>64.906999999999996</v>
      </c>
      <c r="N63">
        <v>95.843000000000004</v>
      </c>
      <c r="O63" s="274"/>
      <c r="P63" s="31">
        <f t="shared" si="2"/>
        <v>3.8830238437597267E-2</v>
      </c>
      <c r="Q63" s="31">
        <f>+P63*B63</f>
        <v>3.8830238437597267E-2</v>
      </c>
      <c r="R63" s="31"/>
      <c r="S63" s="31">
        <f>+Q63*A63</f>
        <v>193169.40843933012</v>
      </c>
      <c r="T63" s="31"/>
    </row>
    <row r="64" spans="1:34" ht="15">
      <c r="A64" s="9">
        <v>9664249</v>
      </c>
      <c r="B64" s="8">
        <v>0</v>
      </c>
      <c r="C64" s="4" t="s">
        <v>23</v>
      </c>
      <c r="D64" s="4">
        <v>2003</v>
      </c>
      <c r="E64" s="9">
        <v>271.22539999999998</v>
      </c>
      <c r="F64" s="9">
        <f t="shared" si="0"/>
        <v>5.7988839476609932</v>
      </c>
      <c r="H64" s="4">
        <v>2013</v>
      </c>
      <c r="I64" s="4">
        <v>3348.0549999999998</v>
      </c>
      <c r="J64" s="4">
        <f t="shared" si="1"/>
        <v>8.24305027242489</v>
      </c>
      <c r="L64">
        <v>1.722</v>
      </c>
      <c r="M64">
        <v>46.771999999999998</v>
      </c>
      <c r="N64">
        <v>406.16699999999997</v>
      </c>
      <c r="O64" s="87"/>
      <c r="P64" s="31">
        <f t="shared" si="2"/>
        <v>3.5170497789483529E-2</v>
      </c>
      <c r="Q64" s="31"/>
      <c r="R64" s="31">
        <f>+P64</f>
        <v>3.5170497789483529E-2</v>
      </c>
      <c r="S64" s="31"/>
      <c r="T64" s="31">
        <f t="shared" ref="T64:T69" si="3">+R64*A64</f>
        <v>339896.44809151842</v>
      </c>
    </row>
    <row r="65" spans="1:25" ht="15">
      <c r="A65" s="6">
        <v>2133027.5</v>
      </c>
      <c r="B65" s="8">
        <v>0</v>
      </c>
      <c r="C65" s="8" t="s">
        <v>20</v>
      </c>
      <c r="D65" s="8">
        <v>2003</v>
      </c>
      <c r="E65" s="6">
        <v>828875.2</v>
      </c>
      <c r="F65" s="6">
        <f t="shared" si="0"/>
        <v>11467.400838394597</v>
      </c>
      <c r="H65" s="8">
        <v>2013</v>
      </c>
      <c r="I65" s="8">
        <v>1918392</v>
      </c>
      <c r="J65" s="8">
        <f t="shared" si="1"/>
        <v>14747.445861488435</v>
      </c>
      <c r="L65">
        <v>25.614999999999998</v>
      </c>
      <c r="M65">
        <v>72.281000000000006</v>
      </c>
      <c r="N65">
        <v>130.083</v>
      </c>
      <c r="O65" s="275"/>
      <c r="P65" s="31">
        <f t="shared" si="2"/>
        <v>2.5156160559277552E-2</v>
      </c>
      <c r="Q65" s="31"/>
      <c r="R65" s="31">
        <f>+P65</f>
        <v>2.5156160559277552E-2</v>
      </c>
      <c r="S65" s="31"/>
      <c r="T65" s="31">
        <f t="shared" si="3"/>
        <v>53658.7822673544</v>
      </c>
    </row>
    <row r="66" spans="1:25" ht="15">
      <c r="A66" s="6">
        <v>75392288</v>
      </c>
      <c r="B66" s="8">
        <v>1</v>
      </c>
      <c r="C66" s="8" t="s">
        <v>6</v>
      </c>
      <c r="D66" s="8">
        <v>2003</v>
      </c>
      <c r="E66" s="6">
        <v>669.62009999999998</v>
      </c>
      <c r="F66" s="6">
        <f t="shared" si="0"/>
        <v>4.6731157104304094E-11</v>
      </c>
      <c r="H66" s="8">
        <v>2013</v>
      </c>
      <c r="I66" s="8">
        <v>1593.5920000000001</v>
      </c>
      <c r="J66" s="8">
        <f t="shared" si="1"/>
        <v>6.5050577970830647E-11</v>
      </c>
      <c r="L66" s="286">
        <v>208172960975.02399</v>
      </c>
      <c r="M66" s="286">
        <v>14329200077485.9</v>
      </c>
      <c r="N66" s="286">
        <v>24497737755913.301</v>
      </c>
      <c r="O66" s="93"/>
      <c r="P66" s="31">
        <f t="shared" si="2"/>
        <v>3.3075397205021242E-2</v>
      </c>
      <c r="Q66" s="31">
        <f>+P66*B66</f>
        <v>3.3075397205021242E-2</v>
      </c>
      <c r="R66" s="31"/>
      <c r="S66" s="31">
        <f>+Q66*A66</f>
        <v>2493629.8717953567</v>
      </c>
      <c r="T66" s="31">
        <f t="shared" si="3"/>
        <v>0</v>
      </c>
    </row>
    <row r="67" spans="1:25" ht="15">
      <c r="A67" s="273">
        <v>874041</v>
      </c>
      <c r="B67" s="8">
        <v>0</v>
      </c>
      <c r="C67" s="4" t="s">
        <v>22</v>
      </c>
      <c r="D67" s="4">
        <v>2003</v>
      </c>
      <c r="E67" s="9">
        <v>5995.085</v>
      </c>
      <c r="F67" s="9">
        <f t="shared" si="0"/>
        <v>99.813279389973857</v>
      </c>
      <c r="H67" s="8">
        <v>2013</v>
      </c>
      <c r="I67" s="8">
        <v>17877.66</v>
      </c>
      <c r="J67" s="8">
        <f t="shared" si="1"/>
        <v>144.81583786279577</v>
      </c>
      <c r="L67">
        <v>10.893000000000001</v>
      </c>
      <c r="M67">
        <v>60.063000000000002</v>
      </c>
      <c r="N67">
        <v>123.45099999999999</v>
      </c>
      <c r="O67" s="93"/>
      <c r="P67" s="31">
        <f t="shared" si="2"/>
        <v>3.7216161699033128E-2</v>
      </c>
      <c r="Q67" s="31"/>
      <c r="R67" s="31">
        <f>+P67</f>
        <v>3.7216161699033128E-2</v>
      </c>
      <c r="S67" s="31"/>
      <c r="T67" s="31">
        <f t="shared" si="3"/>
        <v>32528.451187584615</v>
      </c>
    </row>
    <row r="68" spans="1:25" ht="15">
      <c r="A68" s="6">
        <v>1101200</v>
      </c>
      <c r="B68" s="8">
        <v>0</v>
      </c>
      <c r="C68" s="8" t="s">
        <v>18</v>
      </c>
      <c r="D68" s="8">
        <v>2003</v>
      </c>
      <c r="E68" s="6">
        <v>338.09339999999997</v>
      </c>
      <c r="F68" s="6">
        <f t="shared" si="0"/>
        <v>2.9255185303763183</v>
      </c>
      <c r="H68" s="8">
        <v>2013</v>
      </c>
      <c r="I68" s="8">
        <v>610.87599999999998</v>
      </c>
      <c r="J68" s="8">
        <f t="shared" si="1"/>
        <v>3.5712047516602747</v>
      </c>
      <c r="L68">
        <v>105.11499999999999</v>
      </c>
      <c r="M68">
        <v>115.56699999999999</v>
      </c>
      <c r="N68">
        <v>171.05600000000001</v>
      </c>
      <c r="O68" s="93"/>
      <c r="P68" s="31">
        <f t="shared" si="2"/>
        <v>1.9943126399921286E-2</v>
      </c>
      <c r="Q68" s="31"/>
      <c r="R68" s="31">
        <f>+P68</f>
        <v>1.9943126399921286E-2</v>
      </c>
      <c r="S68" s="31"/>
      <c r="T68" s="31">
        <f t="shared" si="3"/>
        <v>21961.370791593319</v>
      </c>
    </row>
    <row r="69" spans="1:25" ht="15">
      <c r="A69" s="6">
        <v>1586238</v>
      </c>
      <c r="B69" s="8">
        <v>0</v>
      </c>
      <c r="C69" s="8" t="s">
        <v>10</v>
      </c>
      <c r="D69" s="8">
        <v>2003</v>
      </c>
      <c r="E69" s="6">
        <v>146663.6</v>
      </c>
      <c r="F69" s="6">
        <f t="shared" si="0"/>
        <v>2109.4784684866095</v>
      </c>
      <c r="H69" s="8">
        <v>2013</v>
      </c>
      <c r="I69" s="8">
        <v>391716.1</v>
      </c>
      <c r="J69" s="8">
        <f t="shared" si="1"/>
        <v>2426.0575243710596</v>
      </c>
      <c r="L69">
        <v>20.61</v>
      </c>
      <c r="M69">
        <v>69.525999999999996</v>
      </c>
      <c r="N69">
        <v>161.46199999999999</v>
      </c>
      <c r="P69" s="31">
        <f t="shared" si="2"/>
        <v>1.3982677625013956E-2</v>
      </c>
      <c r="Q69" s="31"/>
      <c r="R69" s="31">
        <f>+P69</f>
        <v>1.3982677625013956E-2</v>
      </c>
      <c r="S69" s="31"/>
      <c r="T69" s="31">
        <f t="shared" si="3"/>
        <v>22179.854590546889</v>
      </c>
    </row>
    <row r="70" spans="1:25" ht="15">
      <c r="A70" s="6">
        <v>5794758</v>
      </c>
      <c r="B70" s="8">
        <v>1</v>
      </c>
      <c r="C70" s="8" t="s">
        <v>8</v>
      </c>
      <c r="D70" s="8">
        <v>2003</v>
      </c>
      <c r="E70" s="6">
        <v>300040</v>
      </c>
      <c r="F70" s="6">
        <f t="shared" si="0"/>
        <v>4094.7117024906174</v>
      </c>
      <c r="H70" s="8">
        <v>2013</v>
      </c>
      <c r="I70" s="8">
        <v>444155.2</v>
      </c>
      <c r="J70" s="8">
        <f t="shared" si="1"/>
        <v>4441.5519999999997</v>
      </c>
      <c r="L70">
        <v>43.314</v>
      </c>
      <c r="M70">
        <v>73.275000000000006</v>
      </c>
      <c r="N70">
        <v>100</v>
      </c>
      <c r="O70" s="93"/>
      <c r="P70" s="31">
        <f t="shared" si="2"/>
        <v>8.1307552410992585E-3</v>
      </c>
      <c r="Q70" s="31">
        <f>+P70*B70</f>
        <v>8.1307552410992585E-3</v>
      </c>
      <c r="R70" s="31"/>
      <c r="S70" s="31">
        <f>+Q70*A70</f>
        <v>47115.758979401857</v>
      </c>
      <c r="T70" s="31"/>
    </row>
    <row r="71" spans="1:25" ht="15">
      <c r="A71" s="6">
        <v>8653992</v>
      </c>
      <c r="B71" s="8">
        <v>1</v>
      </c>
      <c r="C71" s="8" t="s">
        <v>4</v>
      </c>
      <c r="D71" s="8">
        <v>2003</v>
      </c>
      <c r="E71" s="6">
        <v>559.5027</v>
      </c>
      <c r="F71" s="6">
        <f t="shared" si="0"/>
        <v>8.3051701104381905</v>
      </c>
      <c r="H71" s="8">
        <v>2013</v>
      </c>
      <c r="I71" s="8">
        <v>4744.8860000000004</v>
      </c>
      <c r="J71" s="8">
        <f t="shared" si="1"/>
        <v>29.927126169992686</v>
      </c>
      <c r="L71" s="93"/>
      <c r="M71">
        <v>67.367999999999995</v>
      </c>
      <c r="N71">
        <v>158.548</v>
      </c>
      <c r="O71" s="93"/>
      <c r="P71" s="31">
        <f t="shared" si="2"/>
        <v>0.12818870731281823</v>
      </c>
      <c r="Q71" s="31">
        <f>+P71*B71</f>
        <v>0.12818870731281823</v>
      </c>
      <c r="R71" s="31"/>
      <c r="S71" s="31">
        <f>+Q71*A71</f>
        <v>1109344.0475754705</v>
      </c>
      <c r="T71" s="31"/>
    </row>
    <row r="72" spans="1:25">
      <c r="D72" s="8" t="s">
        <v>28</v>
      </c>
      <c r="E72" s="8">
        <f>SUM(E54:E71)</f>
        <v>1720807.2967999999</v>
      </c>
      <c r="L72" s="29"/>
      <c r="M72" s="29"/>
      <c r="N72" s="29"/>
      <c r="S72" s="27">
        <f>+A58+A61+A62+A63+A66+A70+A71</f>
        <v>127035068</v>
      </c>
      <c r="T72" s="27">
        <f>+A54+A55+A56+A57+A59+A60+A64+A65+A67+A68+A69</f>
        <v>68975554.5</v>
      </c>
      <c r="Y72" s="8" t="s">
        <v>426</v>
      </c>
    </row>
    <row r="73" spans="1:25">
      <c r="O73" s="29" t="s">
        <v>73</v>
      </c>
      <c r="P73" s="280">
        <f>+AVERAGE(P54:P71)</f>
        <v>1.9860206005215455E-2</v>
      </c>
      <c r="Q73" s="281">
        <f>+AVERAGE(Q54:Q71)</f>
        <v>4.4629314240258434E-2</v>
      </c>
      <c r="R73" s="281">
        <f>+AVERAGE(R54:R71)</f>
        <v>4.0980462192790144E-3</v>
      </c>
      <c r="S73" s="282">
        <f>+SUM(S54:S71)/S72</f>
        <v>3.996650420107957E-2</v>
      </c>
      <c r="T73" s="282">
        <f>+SUM(T54:T71)/T72</f>
        <v>-9.1392752635650627E-3</v>
      </c>
    </row>
  </sheetData>
  <mergeCells count="6">
    <mergeCell ref="A25:I26"/>
    <mergeCell ref="M52:N52"/>
    <mergeCell ref="Q52:R52"/>
    <mergeCell ref="S52:T52"/>
    <mergeCell ref="Q51:T51"/>
    <mergeCell ref="P51:P53"/>
  </mergeCells>
  <pageMargins left="0.7" right="0.7" top="0.75" bottom="0.75" header="0.3" footer="0.3"/>
  <pageSetup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3"/>
  <sheetViews>
    <sheetView showGridLines="0" topLeftCell="A31" workbookViewId="0"/>
  </sheetViews>
  <sheetFormatPr defaultRowHeight="15"/>
  <cols>
    <col min="2" max="2" width="10.5703125" bestFit="1" customWidth="1"/>
    <col min="3" max="3" width="11.5703125" bestFit="1" customWidth="1"/>
    <col min="4" max="4" width="10.5703125" bestFit="1" customWidth="1"/>
    <col min="5" max="5" width="11.28515625" customWidth="1"/>
    <col min="6" max="8" width="10.5703125" bestFit="1" customWidth="1"/>
    <col min="9" max="9" width="9.5703125" bestFit="1" customWidth="1"/>
    <col min="10" max="10" width="9.5703125" customWidth="1"/>
    <col min="13" max="13" width="11.7109375" customWidth="1"/>
  </cols>
  <sheetData>
    <row r="1" spans="1:1" ht="15.75">
      <c r="A1" s="66" t="s">
        <v>493</v>
      </c>
    </row>
    <row r="23" spans="1:19">
      <c r="A23" s="159" t="s">
        <v>494</v>
      </c>
    </row>
    <row r="27" spans="1:19" ht="51">
      <c r="A27" s="198"/>
      <c r="B27" s="199" t="s">
        <v>358</v>
      </c>
      <c r="C27" s="199" t="s">
        <v>359</v>
      </c>
      <c r="D27" s="199" t="s">
        <v>360</v>
      </c>
      <c r="E27" s="199" t="s">
        <v>361</v>
      </c>
      <c r="F27" s="199" t="s">
        <v>362</v>
      </c>
      <c r="G27" s="199" t="s">
        <v>363</v>
      </c>
      <c r="H27" s="199" t="s">
        <v>364</v>
      </c>
      <c r="I27" s="199" t="s">
        <v>365</v>
      </c>
      <c r="J27" s="200"/>
      <c r="K27" s="49"/>
      <c r="L27" s="199" t="s">
        <v>358</v>
      </c>
      <c r="M27" s="199" t="s">
        <v>359</v>
      </c>
      <c r="N27" s="199" t="s">
        <v>360</v>
      </c>
      <c r="O27" s="199" t="s">
        <v>361</v>
      </c>
      <c r="P27" s="199" t="s">
        <v>362</v>
      </c>
      <c r="Q27" s="199" t="s">
        <v>363</v>
      </c>
      <c r="R27" s="199" t="s">
        <v>364</v>
      </c>
      <c r="S27" s="199" t="s">
        <v>365</v>
      </c>
    </row>
    <row r="28" spans="1:19">
      <c r="A28" s="201">
        <v>1990</v>
      </c>
      <c r="B28" s="94">
        <v>61767.278566563888</v>
      </c>
      <c r="C28" s="94">
        <v>73018.168669811508</v>
      </c>
      <c r="D28" s="94">
        <v>59251.61318797218</v>
      </c>
      <c r="E28" s="94">
        <v>21852.128762469849</v>
      </c>
      <c r="F28" s="94">
        <v>19565.358382440922</v>
      </c>
      <c r="G28" s="94">
        <v>26232.700438259792</v>
      </c>
      <c r="H28" s="94">
        <v>60445.94657382826</v>
      </c>
      <c r="I28" s="94">
        <v>6067.3917529533546</v>
      </c>
      <c r="J28" s="202"/>
      <c r="K28" s="201">
        <v>1990</v>
      </c>
      <c r="L28" s="13">
        <f>+B28/B$28*100</f>
        <v>100</v>
      </c>
      <c r="M28" s="13">
        <f t="shared" ref="M28:S43" si="0">+C28/C$28*100</f>
        <v>100</v>
      </c>
      <c r="N28" s="13">
        <f t="shared" si="0"/>
        <v>100</v>
      </c>
      <c r="O28" s="13">
        <f t="shared" si="0"/>
        <v>100</v>
      </c>
      <c r="P28" s="13">
        <f t="shared" si="0"/>
        <v>100</v>
      </c>
      <c r="Q28" s="13">
        <f t="shared" si="0"/>
        <v>100</v>
      </c>
      <c r="R28" s="13">
        <f t="shared" si="0"/>
        <v>100</v>
      </c>
      <c r="S28" s="13">
        <f t="shared" si="0"/>
        <v>100</v>
      </c>
    </row>
    <row r="29" spans="1:19">
      <c r="A29" s="203">
        <v>1991</v>
      </c>
      <c r="B29" s="89">
        <v>62606.595539155685</v>
      </c>
      <c r="C29" s="89">
        <v>73193.834167942754</v>
      </c>
      <c r="D29" s="89">
        <v>59622.934262192604</v>
      </c>
      <c r="E29" s="89">
        <v>20032.663937807858</v>
      </c>
      <c r="F29" s="89">
        <v>20402.340978837285</v>
      </c>
      <c r="G29" s="89">
        <v>26354.62677901311</v>
      </c>
      <c r="H29" s="89">
        <v>53954.961712216704</v>
      </c>
      <c r="I29" s="89">
        <v>6004.365792220683</v>
      </c>
      <c r="J29" s="202"/>
      <c r="K29" s="203">
        <v>1991</v>
      </c>
      <c r="L29" s="15">
        <f t="shared" ref="L29:S51" si="1">+B29/B$28*100</f>
        <v>101.35883754646451</v>
      </c>
      <c r="M29" s="15">
        <f t="shared" si="0"/>
        <v>100.24057779225552</v>
      </c>
      <c r="N29" s="15">
        <f t="shared" si="0"/>
        <v>100.62668517233857</v>
      </c>
      <c r="O29" s="15">
        <f t="shared" si="0"/>
        <v>91.673741060015871</v>
      </c>
      <c r="P29" s="15">
        <f t="shared" si="0"/>
        <v>104.27788022092925</v>
      </c>
      <c r="Q29" s="15">
        <f t="shared" si="0"/>
        <v>100.46478760751405</v>
      </c>
      <c r="R29" s="15">
        <f t="shared" si="0"/>
        <v>89.261505147109389</v>
      </c>
      <c r="S29" s="15">
        <f t="shared" si="0"/>
        <v>98.961234690309993</v>
      </c>
    </row>
    <row r="30" spans="1:19">
      <c r="A30" s="203">
        <v>1992</v>
      </c>
      <c r="B30" s="89">
        <v>63836.731105333216</v>
      </c>
      <c r="C30" s="89">
        <v>74958.538177346665</v>
      </c>
      <c r="D30" s="89">
        <v>60802.869433100612</v>
      </c>
      <c r="E30" s="89">
        <v>18321.591682401209</v>
      </c>
      <c r="F30" s="89">
        <v>21181.966681124559</v>
      </c>
      <c r="G30" s="89">
        <v>26775.5462692201</v>
      </c>
      <c r="H30" s="89">
        <v>57196.664683462528</v>
      </c>
      <c r="I30" s="89">
        <v>5946.9099942903267</v>
      </c>
      <c r="J30" s="202"/>
      <c r="K30" s="203">
        <v>1992</v>
      </c>
      <c r="L30" s="15">
        <f t="shared" si="1"/>
        <v>103.35040265136367</v>
      </c>
      <c r="M30" s="15">
        <f t="shared" si="0"/>
        <v>102.65737903714007</v>
      </c>
      <c r="N30" s="15">
        <f t="shared" si="0"/>
        <v>102.61808271819901</v>
      </c>
      <c r="O30" s="15">
        <f t="shared" si="0"/>
        <v>83.843509625788982</v>
      </c>
      <c r="P30" s="15">
        <f t="shared" si="0"/>
        <v>108.26260509561875</v>
      </c>
      <c r="Q30" s="15">
        <f t="shared" si="0"/>
        <v>102.06934788218976</v>
      </c>
      <c r="R30" s="15">
        <f t="shared" si="0"/>
        <v>94.624483402874532</v>
      </c>
      <c r="S30" s="15">
        <f t="shared" si="0"/>
        <v>98.014274278492366</v>
      </c>
    </row>
    <row r="31" spans="1:19">
      <c r="A31" s="203">
        <v>1993</v>
      </c>
      <c r="B31" s="89">
        <v>64955.258734668125</v>
      </c>
      <c r="C31" s="89">
        <v>76133.963066278753</v>
      </c>
      <c r="D31" s="89">
        <v>62526.192433078468</v>
      </c>
      <c r="E31" s="89">
        <v>17832.052763424253</v>
      </c>
      <c r="F31" s="89">
        <v>22176.503059559469</v>
      </c>
      <c r="G31" s="89">
        <v>27024.978929590623</v>
      </c>
      <c r="H31" s="89">
        <v>56664.029625027877</v>
      </c>
      <c r="I31" s="89">
        <v>5791.3852606025766</v>
      </c>
      <c r="J31" s="202"/>
      <c r="K31" s="203">
        <v>1993</v>
      </c>
      <c r="L31" s="15">
        <f t="shared" si="1"/>
        <v>105.16127671817156</v>
      </c>
      <c r="M31" s="15">
        <f t="shared" si="0"/>
        <v>104.2671494687259</v>
      </c>
      <c r="N31" s="15">
        <f t="shared" si="0"/>
        <v>105.52656555479408</v>
      </c>
      <c r="O31" s="15">
        <f t="shared" si="0"/>
        <v>81.603275164889595</v>
      </c>
      <c r="P31" s="15">
        <f t="shared" si="0"/>
        <v>113.34575439958176</v>
      </c>
      <c r="Q31" s="15">
        <f t="shared" si="0"/>
        <v>103.0201941778564</v>
      </c>
      <c r="R31" s="15">
        <f t="shared" si="0"/>
        <v>93.743307594362548</v>
      </c>
      <c r="S31" s="15">
        <f t="shared" si="0"/>
        <v>95.45098613063135</v>
      </c>
    </row>
    <row r="32" spans="1:19">
      <c r="A32" s="203">
        <v>1994</v>
      </c>
      <c r="B32" s="89">
        <v>66636.353214483534</v>
      </c>
      <c r="C32" s="89">
        <v>77787.530275304511</v>
      </c>
      <c r="D32" s="89">
        <v>63009.916583828614</v>
      </c>
      <c r="E32" s="89">
        <v>17780.457167713284</v>
      </c>
      <c r="F32" s="89">
        <v>23117.629534300704</v>
      </c>
      <c r="G32" s="89">
        <v>27037.636355867413</v>
      </c>
      <c r="H32" s="89">
        <v>55546.947603270622</v>
      </c>
      <c r="I32" s="89">
        <v>5734.0121277566095</v>
      </c>
      <c r="J32" s="202"/>
      <c r="K32" s="203">
        <v>1994</v>
      </c>
      <c r="L32" s="15">
        <f t="shared" si="1"/>
        <v>107.88293536791078</v>
      </c>
      <c r="M32" s="15">
        <f t="shared" si="0"/>
        <v>106.53174640281664</v>
      </c>
      <c r="N32" s="15">
        <f t="shared" si="0"/>
        <v>106.34295539588676</v>
      </c>
      <c r="O32" s="15">
        <f t="shared" si="0"/>
        <v>81.367162718949842</v>
      </c>
      <c r="P32" s="15">
        <f t="shared" si="0"/>
        <v>118.15592171849913</v>
      </c>
      <c r="Q32" s="15">
        <f t="shared" si="0"/>
        <v>103.06844474323978</v>
      </c>
      <c r="R32" s="15">
        <f t="shared" si="0"/>
        <v>91.89523988250555</v>
      </c>
      <c r="S32" s="15">
        <f t="shared" si="0"/>
        <v>94.505388167255404</v>
      </c>
    </row>
    <row r="33" spans="1:19">
      <c r="A33" s="203">
        <v>1995</v>
      </c>
      <c r="B33" s="89">
        <v>67760.162719450454</v>
      </c>
      <c r="C33" s="89">
        <v>78661.975950802705</v>
      </c>
      <c r="D33" s="89">
        <v>63013.347474866838</v>
      </c>
      <c r="E33" s="89">
        <v>18690.434915490194</v>
      </c>
      <c r="F33" s="89">
        <v>23937.342340788971</v>
      </c>
      <c r="G33" s="89">
        <v>26969.977949114847</v>
      </c>
      <c r="H33" s="89">
        <v>54402.636155683947</v>
      </c>
      <c r="I33" s="89">
        <v>5828.5226786248504</v>
      </c>
      <c r="J33" s="202"/>
      <c r="K33" s="203">
        <v>1995</v>
      </c>
      <c r="L33" s="15">
        <f t="shared" si="1"/>
        <v>109.70236068669968</v>
      </c>
      <c r="M33" s="15">
        <f t="shared" si="0"/>
        <v>107.72931913221835</v>
      </c>
      <c r="N33" s="15">
        <f t="shared" si="0"/>
        <v>106.3487457716312</v>
      </c>
      <c r="O33" s="15">
        <f t="shared" si="0"/>
        <v>85.531414896246915</v>
      </c>
      <c r="P33" s="15">
        <f t="shared" si="0"/>
        <v>122.34553476041472</v>
      </c>
      <c r="Q33" s="15">
        <f t="shared" si="0"/>
        <v>102.81052845699314</v>
      </c>
      <c r="R33" s="15">
        <f t="shared" si="0"/>
        <v>90.002124607705397</v>
      </c>
      <c r="S33" s="15">
        <f t="shared" si="0"/>
        <v>96.063068216878662</v>
      </c>
    </row>
    <row r="34" spans="1:19">
      <c r="A34" s="203">
        <v>1996</v>
      </c>
      <c r="B34" s="89">
        <v>68970.681761935266</v>
      </c>
      <c r="C34" s="89">
        <v>79869.005640274976</v>
      </c>
      <c r="D34" s="89">
        <v>64273.785415477265</v>
      </c>
      <c r="E34" s="89">
        <v>19349.81691958075</v>
      </c>
      <c r="F34" s="89">
        <v>24662.737458635624</v>
      </c>
      <c r="G34" s="89">
        <v>27500.239678705231</v>
      </c>
      <c r="H34" s="89">
        <v>55137.723098832503</v>
      </c>
      <c r="I34" s="89">
        <v>6040.7674776878084</v>
      </c>
      <c r="J34" s="202"/>
      <c r="K34" s="203">
        <v>1996</v>
      </c>
      <c r="L34" s="15">
        <f t="shared" si="1"/>
        <v>111.66216702846732</v>
      </c>
      <c r="M34" s="15">
        <f t="shared" si="0"/>
        <v>109.38237303847345</v>
      </c>
      <c r="N34" s="15">
        <f t="shared" si="0"/>
        <v>108.47600927180252</v>
      </c>
      <c r="O34" s="15">
        <f t="shared" si="0"/>
        <v>88.548887524465258</v>
      </c>
      <c r="P34" s="15">
        <f t="shared" si="0"/>
        <v>126.05308308980112</v>
      </c>
      <c r="Q34" s="15">
        <f t="shared" si="0"/>
        <v>104.83190529098852</v>
      </c>
      <c r="R34" s="15">
        <f t="shared" si="0"/>
        <v>91.218230872582453</v>
      </c>
      <c r="S34" s="15">
        <f t="shared" si="0"/>
        <v>99.561190766154397</v>
      </c>
    </row>
    <row r="35" spans="1:19">
      <c r="A35" s="203">
        <v>1997</v>
      </c>
      <c r="B35" s="89">
        <v>70798.52617084705</v>
      </c>
      <c r="C35" s="89">
        <v>81532.5326302553</v>
      </c>
      <c r="D35" s="89">
        <v>65873.228377407373</v>
      </c>
      <c r="E35" s="89">
        <v>20415.760069110736</v>
      </c>
      <c r="F35" s="89">
        <v>25326.695964862945</v>
      </c>
      <c r="G35" s="89">
        <v>28180.315391354841</v>
      </c>
      <c r="H35" s="89">
        <v>57999.960550765478</v>
      </c>
      <c r="I35" s="89">
        <v>6025.7895006676381</v>
      </c>
      <c r="J35" s="202"/>
      <c r="K35" s="203">
        <v>1997</v>
      </c>
      <c r="L35" s="15">
        <f t="shared" si="1"/>
        <v>114.62141090537214</v>
      </c>
      <c r="M35" s="15">
        <f t="shared" si="0"/>
        <v>111.66061011327986</v>
      </c>
      <c r="N35" s="15">
        <f t="shared" si="0"/>
        <v>111.17541756783653</v>
      </c>
      <c r="O35" s="15">
        <f t="shared" si="0"/>
        <v>93.426870631359179</v>
      </c>
      <c r="P35" s="15">
        <f t="shared" si="0"/>
        <v>129.44662433371309</v>
      </c>
      <c r="Q35" s="15">
        <f t="shared" si="0"/>
        <v>107.42437843057324</v>
      </c>
      <c r="R35" s="15">
        <f t="shared" si="0"/>
        <v>95.953432510027341</v>
      </c>
      <c r="S35" s="15">
        <f t="shared" si="0"/>
        <v>99.314330539717233</v>
      </c>
    </row>
    <row r="36" spans="1:19">
      <c r="A36" s="203">
        <v>1998</v>
      </c>
      <c r="B36" s="89">
        <v>71890.605699776992</v>
      </c>
      <c r="C36" s="89">
        <v>83405.20273417182</v>
      </c>
      <c r="D36" s="89">
        <v>67596.858511084487</v>
      </c>
      <c r="E36" s="89">
        <v>20800.130383471798</v>
      </c>
      <c r="F36" s="89">
        <v>24732.304696239422</v>
      </c>
      <c r="G36" s="89">
        <v>28627.168313455182</v>
      </c>
      <c r="H36" s="89">
        <v>58606.182345020447</v>
      </c>
      <c r="I36" s="89">
        <v>6144.1653955400197</v>
      </c>
      <c r="J36" s="202"/>
      <c r="K36" s="203">
        <v>1998</v>
      </c>
      <c r="L36" s="15">
        <f t="shared" si="1"/>
        <v>116.38946602172805</v>
      </c>
      <c r="M36" s="15">
        <f t="shared" si="0"/>
        <v>114.22527331701585</v>
      </c>
      <c r="N36" s="15">
        <f t="shared" si="0"/>
        <v>114.08441875943109</v>
      </c>
      <c r="O36" s="15">
        <f t="shared" si="0"/>
        <v>95.185831136027275</v>
      </c>
      <c r="P36" s="15">
        <f t="shared" si="0"/>
        <v>126.40864640862198</v>
      </c>
      <c r="Q36" s="15">
        <f t="shared" si="0"/>
        <v>109.12779788276434</v>
      </c>
      <c r="R36" s="15">
        <f t="shared" si="0"/>
        <v>96.956348054603239</v>
      </c>
      <c r="S36" s="15">
        <f t="shared" si="0"/>
        <v>101.26534836899719</v>
      </c>
    </row>
    <row r="37" spans="1:19">
      <c r="A37" s="203">
        <v>1999</v>
      </c>
      <c r="B37" s="89">
        <v>73109.742887231318</v>
      </c>
      <c r="C37" s="89">
        <v>86061.827623949124</v>
      </c>
      <c r="D37" s="89">
        <v>69319.214011350123</v>
      </c>
      <c r="E37" s="89">
        <v>21431.634889685694</v>
      </c>
      <c r="F37" s="89">
        <v>25680.852689948606</v>
      </c>
      <c r="G37" s="89">
        <v>28506.425120338867</v>
      </c>
      <c r="H37" s="89">
        <v>57767.522184532543</v>
      </c>
      <c r="I37" s="89">
        <v>6208.8514784231593</v>
      </c>
      <c r="J37" s="202"/>
      <c r="K37" s="203">
        <v>1999</v>
      </c>
      <c r="L37" s="15">
        <f t="shared" si="1"/>
        <v>118.36322496942155</v>
      </c>
      <c r="M37" s="15">
        <f t="shared" si="0"/>
        <v>117.86357997161103</v>
      </c>
      <c r="N37" s="15">
        <f t="shared" si="0"/>
        <v>116.99126872957717</v>
      </c>
      <c r="O37" s="15">
        <f t="shared" si="0"/>
        <v>98.075730390595467</v>
      </c>
      <c r="P37" s="15">
        <f t="shared" si="0"/>
        <v>131.25674566225211</v>
      </c>
      <c r="Q37" s="15">
        <f t="shared" si="0"/>
        <v>108.66752047670587</v>
      </c>
      <c r="R37" s="15">
        <f t="shared" si="0"/>
        <v>95.568893298702335</v>
      </c>
      <c r="S37" s="15">
        <f t="shared" si="0"/>
        <v>102.33147505929459</v>
      </c>
    </row>
    <row r="38" spans="1:19">
      <c r="A38" s="203">
        <v>2000</v>
      </c>
      <c r="B38" s="89">
        <v>75074.968622805871</v>
      </c>
      <c r="C38" s="89">
        <v>88378.309704089712</v>
      </c>
      <c r="D38" s="89">
        <v>69899.460574628625</v>
      </c>
      <c r="E38" s="89">
        <v>22550.161881713659</v>
      </c>
      <c r="F38" s="89">
        <v>26665.217788425696</v>
      </c>
      <c r="G38" s="89">
        <v>28508.04891456326</v>
      </c>
      <c r="H38" s="89">
        <v>59807.408018273556</v>
      </c>
      <c r="I38" s="89">
        <v>6347.1062001800528</v>
      </c>
      <c r="J38" s="202"/>
      <c r="K38" s="203">
        <v>2000</v>
      </c>
      <c r="L38" s="15">
        <f t="shared" si="1"/>
        <v>121.54488649180304</v>
      </c>
      <c r="M38" s="15">
        <f t="shared" si="0"/>
        <v>121.03605351119779</v>
      </c>
      <c r="N38" s="15">
        <f t="shared" si="0"/>
        <v>117.97056116071775</v>
      </c>
      <c r="O38" s="15">
        <f t="shared" si="0"/>
        <v>103.1943483714166</v>
      </c>
      <c r="P38" s="15">
        <f t="shared" si="0"/>
        <v>136.28790879883189</v>
      </c>
      <c r="Q38" s="15">
        <f t="shared" si="0"/>
        <v>108.67371043884191</v>
      </c>
      <c r="R38" s="15">
        <f t="shared" si="0"/>
        <v>98.943620553985696</v>
      </c>
      <c r="S38" s="15">
        <f t="shared" si="0"/>
        <v>104.6101267004977</v>
      </c>
    </row>
    <row r="39" spans="1:19">
      <c r="A39" s="203">
        <v>2001</v>
      </c>
      <c r="B39" s="89">
        <v>75188.772854133495</v>
      </c>
      <c r="C39" s="89">
        <v>89029.23748091633</v>
      </c>
      <c r="D39" s="89">
        <v>70707.536644996304</v>
      </c>
      <c r="E39" s="89">
        <v>23459.038594888912</v>
      </c>
      <c r="F39" s="89">
        <v>26747.785876407153</v>
      </c>
      <c r="G39" s="89">
        <v>28169.694355209554</v>
      </c>
      <c r="H39" s="89">
        <v>59058.323270666588</v>
      </c>
      <c r="I39" s="89">
        <v>6498.5200330522566</v>
      </c>
      <c r="J39" s="202"/>
      <c r="K39" s="203">
        <v>2001</v>
      </c>
      <c r="L39" s="15">
        <f t="shared" si="1"/>
        <v>121.72913328714306</v>
      </c>
      <c r="M39" s="15">
        <f t="shared" si="0"/>
        <v>121.92751352544452</v>
      </c>
      <c r="N39" s="15">
        <f t="shared" si="0"/>
        <v>119.33436549766316</v>
      </c>
      <c r="O39" s="15">
        <f t="shared" si="0"/>
        <v>107.35356197964047</v>
      </c>
      <c r="P39" s="15">
        <f t="shared" si="0"/>
        <v>136.70992042963115</v>
      </c>
      <c r="Q39" s="15">
        <f t="shared" si="0"/>
        <v>107.38389065780167</v>
      </c>
      <c r="R39" s="15">
        <f t="shared" si="0"/>
        <v>97.704356732230451</v>
      </c>
      <c r="S39" s="15">
        <f t="shared" si="0"/>
        <v>107.1056608449429</v>
      </c>
    </row>
    <row r="40" spans="1:19">
      <c r="A40" s="203">
        <v>2002</v>
      </c>
      <c r="B40" s="89">
        <v>75983.516388684424</v>
      </c>
      <c r="C40" s="89">
        <v>90239.215824113373</v>
      </c>
      <c r="D40" s="89">
        <v>71775.181063463577</v>
      </c>
      <c r="E40" s="89">
        <v>24434.297076826599</v>
      </c>
      <c r="F40" s="89">
        <v>27672.505053989902</v>
      </c>
      <c r="G40" s="89">
        <v>27850.659162765351</v>
      </c>
      <c r="H40" s="89">
        <v>59136.097257028654</v>
      </c>
      <c r="I40" s="89">
        <v>6571.3889481784336</v>
      </c>
      <c r="J40" s="202"/>
      <c r="K40" s="203">
        <v>2002</v>
      </c>
      <c r="L40" s="15">
        <f t="shared" si="1"/>
        <v>123.01580732070025</v>
      </c>
      <c r="M40" s="15">
        <f t="shared" si="0"/>
        <v>123.58460567831484</v>
      </c>
      <c r="N40" s="15">
        <f t="shared" si="0"/>
        <v>121.13624794612956</v>
      </c>
      <c r="O40" s="15">
        <f t="shared" si="0"/>
        <v>111.81655271403818</v>
      </c>
      <c r="P40" s="15">
        <f t="shared" si="0"/>
        <v>141.43622883404373</v>
      </c>
      <c r="Q40" s="15">
        <f t="shared" si="0"/>
        <v>106.16771700006076</v>
      </c>
      <c r="R40" s="15">
        <f t="shared" si="0"/>
        <v>97.833023732700156</v>
      </c>
      <c r="S40" s="15">
        <f t="shared" si="0"/>
        <v>108.30665326628619</v>
      </c>
    </row>
    <row r="41" spans="1:19">
      <c r="A41" s="203">
        <v>2003</v>
      </c>
      <c r="B41" s="89">
        <v>76874.628856652998</v>
      </c>
      <c r="C41" s="89">
        <v>91008.766456901227</v>
      </c>
      <c r="D41" s="89">
        <v>72816.698643556127</v>
      </c>
      <c r="E41" s="89">
        <v>25644.150801260312</v>
      </c>
      <c r="F41" s="89">
        <v>28607.778871432431</v>
      </c>
      <c r="G41" s="89">
        <v>28387.676439005172</v>
      </c>
      <c r="H41" s="89">
        <v>59859.323896294925</v>
      </c>
      <c r="I41" s="89">
        <v>6741.2443887028485</v>
      </c>
      <c r="J41" s="202"/>
      <c r="K41" s="203">
        <v>2003</v>
      </c>
      <c r="L41" s="15">
        <f t="shared" si="1"/>
        <v>124.45850074778441</v>
      </c>
      <c r="M41" s="15">
        <f t="shared" si="0"/>
        <v>124.63852232235963</v>
      </c>
      <c r="N41" s="15">
        <f t="shared" si="0"/>
        <v>122.89403566540801</v>
      </c>
      <c r="O41" s="15">
        <f t="shared" si="0"/>
        <v>117.35310129282739</v>
      </c>
      <c r="P41" s="15">
        <f t="shared" si="0"/>
        <v>146.21648278677429</v>
      </c>
      <c r="Q41" s="15">
        <f t="shared" si="0"/>
        <v>108.21484622148316</v>
      </c>
      <c r="R41" s="15">
        <f t="shared" si="0"/>
        <v>99.029508658919198</v>
      </c>
      <c r="S41" s="15">
        <f t="shared" si="0"/>
        <v>111.10613362688326</v>
      </c>
    </row>
    <row r="42" spans="1:19">
      <c r="A42" s="203">
        <v>2004</v>
      </c>
      <c r="B42" s="89">
        <v>78744.158159937127</v>
      </c>
      <c r="C42" s="89">
        <v>92950.362633890647</v>
      </c>
      <c r="D42" s="89">
        <v>73426.205518087168</v>
      </c>
      <c r="E42" s="89">
        <v>27115.04747907917</v>
      </c>
      <c r="F42" s="89">
        <v>29804.436468115884</v>
      </c>
      <c r="G42" s="89">
        <v>29028.209739612485</v>
      </c>
      <c r="H42" s="89">
        <v>62780.253523535241</v>
      </c>
      <c r="I42" s="89">
        <v>6850.377163777157</v>
      </c>
      <c r="J42" s="202"/>
      <c r="K42" s="203">
        <v>2004</v>
      </c>
      <c r="L42" s="15">
        <f t="shared" si="1"/>
        <v>127.48523164263746</v>
      </c>
      <c r="M42" s="15">
        <f t="shared" si="0"/>
        <v>127.29758131049904</v>
      </c>
      <c r="N42" s="15">
        <f t="shared" si="0"/>
        <v>123.92271124356893</v>
      </c>
      <c r="O42" s="15">
        <f t="shared" si="0"/>
        <v>124.08423807957864</v>
      </c>
      <c r="P42" s="15">
        <f t="shared" si="0"/>
        <v>152.33268865069246</v>
      </c>
      <c r="Q42" s="15">
        <f t="shared" si="0"/>
        <v>110.65658226049618</v>
      </c>
      <c r="R42" s="15">
        <f t="shared" si="0"/>
        <v>103.86180890865175</v>
      </c>
      <c r="S42" s="15">
        <f t="shared" si="0"/>
        <v>112.90481054635507</v>
      </c>
    </row>
    <row r="43" spans="1:19">
      <c r="A43" s="203">
        <v>2005</v>
      </c>
      <c r="B43" s="89">
        <v>79897.373432726352</v>
      </c>
      <c r="C43" s="89">
        <v>94486.327179329994</v>
      </c>
      <c r="D43" s="89">
        <v>73546.570207032069</v>
      </c>
      <c r="E43" s="89">
        <v>28495.890191153096</v>
      </c>
      <c r="F43" s="89">
        <v>30840.89214079834</v>
      </c>
      <c r="G43" s="89">
        <v>29563.591791983799</v>
      </c>
      <c r="H43" s="89">
        <v>61582.295485871749</v>
      </c>
      <c r="I43" s="89">
        <v>6976.593292729739</v>
      </c>
      <c r="J43" s="202"/>
      <c r="K43" s="203">
        <v>2005</v>
      </c>
      <c r="L43" s="15">
        <f t="shared" si="1"/>
        <v>129.35226431681696</v>
      </c>
      <c r="M43" s="15">
        <f t="shared" si="0"/>
        <v>129.40111879085546</v>
      </c>
      <c r="N43" s="15">
        <f t="shared" si="0"/>
        <v>124.1258528670097</v>
      </c>
      <c r="O43" s="15">
        <f t="shared" si="0"/>
        <v>130.40326871995026</v>
      </c>
      <c r="P43" s="15">
        <f t="shared" si="0"/>
        <v>157.63009058130379</v>
      </c>
      <c r="Q43" s="15">
        <f t="shared" si="0"/>
        <v>112.69747794956702</v>
      </c>
      <c r="R43" s="15">
        <f t="shared" si="0"/>
        <v>101.87994228968779</v>
      </c>
      <c r="S43" s="15">
        <f t="shared" si="0"/>
        <v>114.98504755909033</v>
      </c>
    </row>
    <row r="44" spans="1:19">
      <c r="A44" s="203">
        <v>2006</v>
      </c>
      <c r="B44" s="89">
        <v>81053.568663338709</v>
      </c>
      <c r="C44" s="89">
        <v>95329.745888290403</v>
      </c>
      <c r="D44" s="89">
        <v>73217.582791544482</v>
      </c>
      <c r="E44" s="89">
        <v>29942.497968995373</v>
      </c>
      <c r="F44" s="89">
        <v>31802.162102461953</v>
      </c>
      <c r="G44" s="89">
        <v>30564.146788227248</v>
      </c>
      <c r="H44" s="89">
        <v>63529.005084526892</v>
      </c>
      <c r="I44" s="89">
        <v>7097.4915716517417</v>
      </c>
      <c r="J44" s="202"/>
      <c r="K44" s="203">
        <v>2006</v>
      </c>
      <c r="L44" s="15">
        <f t="shared" si="1"/>
        <v>131.22412148366035</v>
      </c>
      <c r="M44" s="15">
        <f t="shared" si="1"/>
        <v>130.55619940205833</v>
      </c>
      <c r="N44" s="15">
        <f t="shared" si="1"/>
        <v>123.57061496244179</v>
      </c>
      <c r="O44" s="15">
        <f t="shared" si="1"/>
        <v>137.02325432211623</v>
      </c>
      <c r="P44" s="15">
        <f t="shared" si="1"/>
        <v>162.54321275813194</v>
      </c>
      <c r="Q44" s="15">
        <f t="shared" si="1"/>
        <v>116.51162967442781</v>
      </c>
      <c r="R44" s="15">
        <f t="shared" si="1"/>
        <v>105.10052151624924</v>
      </c>
      <c r="S44" s="15">
        <f t="shared" si="1"/>
        <v>116.97763817866182</v>
      </c>
    </row>
    <row r="45" spans="1:19">
      <c r="A45" s="203">
        <v>2007</v>
      </c>
      <c r="B45" s="89">
        <v>82058.451235524306</v>
      </c>
      <c r="C45" s="89">
        <v>95606.968167718718</v>
      </c>
      <c r="D45" s="89">
        <v>74352.019754475958</v>
      </c>
      <c r="E45" s="89">
        <v>31351.126989946944</v>
      </c>
      <c r="F45" s="89">
        <v>32787.680345074506</v>
      </c>
      <c r="G45" s="89">
        <v>31229.156779883058</v>
      </c>
      <c r="H45" s="89">
        <v>63815.362922390625</v>
      </c>
      <c r="I45" s="89">
        <v>7388.9933885578093</v>
      </c>
      <c r="J45" s="202"/>
      <c r="K45" s="203">
        <v>2007</v>
      </c>
      <c r="L45" s="15">
        <f t="shared" si="1"/>
        <v>132.85100645496871</v>
      </c>
      <c r="M45" s="15">
        <f t="shared" si="1"/>
        <v>130.93586145669286</v>
      </c>
      <c r="N45" s="15">
        <f t="shared" si="1"/>
        <v>125.48522437456452</v>
      </c>
      <c r="O45" s="15">
        <f t="shared" si="1"/>
        <v>143.46944103583741</v>
      </c>
      <c r="P45" s="15">
        <f t="shared" si="1"/>
        <v>167.5802697000432</v>
      </c>
      <c r="Q45" s="15">
        <f t="shared" si="1"/>
        <v>119.04667174232679</v>
      </c>
      <c r="R45" s="15">
        <f t="shared" si="1"/>
        <v>105.57426351897226</v>
      </c>
      <c r="S45" s="15">
        <f t="shared" si="1"/>
        <v>121.78203896198319</v>
      </c>
    </row>
    <row r="46" spans="1:19">
      <c r="A46" s="203">
        <v>2008</v>
      </c>
      <c r="B46" s="89">
        <v>81097.655839614687</v>
      </c>
      <c r="C46" s="89">
        <v>95280.715596311027</v>
      </c>
      <c r="D46" s="89">
        <v>73983.622317053232</v>
      </c>
      <c r="E46" s="89">
        <v>31897.672208154501</v>
      </c>
      <c r="F46" s="89">
        <v>32800.79580882757</v>
      </c>
      <c r="G46" s="89">
        <v>31837.754776560872</v>
      </c>
      <c r="H46" s="89">
        <v>64921.001639135247</v>
      </c>
      <c r="I46" s="89">
        <v>7526.0177941584798</v>
      </c>
      <c r="J46" s="202"/>
      <c r="K46" s="203">
        <v>2008</v>
      </c>
      <c r="L46" s="15">
        <f t="shared" si="1"/>
        <v>131.29549774840621</v>
      </c>
      <c r="M46" s="15">
        <f t="shared" si="1"/>
        <v>130.48905133073231</v>
      </c>
      <c r="N46" s="15">
        <f t="shared" si="1"/>
        <v>124.86347347597886</v>
      </c>
      <c r="O46" s="15">
        <f t="shared" si="1"/>
        <v>145.97054847552184</v>
      </c>
      <c r="P46" s="15">
        <f t="shared" si="1"/>
        <v>167.64730380949675</v>
      </c>
      <c r="Q46" s="15">
        <f t="shared" si="1"/>
        <v>121.36666925120008</v>
      </c>
      <c r="R46" s="15">
        <f t="shared" si="1"/>
        <v>107.40339976286282</v>
      </c>
      <c r="S46" s="15">
        <f t="shared" si="1"/>
        <v>124.04041309010789</v>
      </c>
    </row>
    <row r="47" spans="1:19">
      <c r="A47" s="203">
        <v>2009</v>
      </c>
      <c r="B47" s="89">
        <v>79007.103648228032</v>
      </c>
      <c r="C47" s="89">
        <v>95285.375179476017</v>
      </c>
      <c r="D47" s="89">
        <v>74980.226073009515</v>
      </c>
      <c r="E47" s="89">
        <v>30761.166602586003</v>
      </c>
      <c r="F47" s="89">
        <v>32426.023107078821</v>
      </c>
      <c r="G47" s="89">
        <v>31470.592152133249</v>
      </c>
      <c r="H47" s="89">
        <v>62970.38004894671</v>
      </c>
      <c r="I47" s="89">
        <v>7602.6863286180142</v>
      </c>
      <c r="J47" s="202"/>
      <c r="K47" s="203">
        <v>2009</v>
      </c>
      <c r="L47" s="15">
        <f t="shared" si="1"/>
        <v>127.91093517757228</v>
      </c>
      <c r="M47" s="15">
        <f t="shared" si="1"/>
        <v>130.49543273312827</v>
      </c>
      <c r="N47" s="15">
        <f t="shared" si="1"/>
        <v>126.54545933650661</v>
      </c>
      <c r="O47" s="15">
        <f t="shared" si="1"/>
        <v>140.76965652617363</v>
      </c>
      <c r="P47" s="15">
        <f t="shared" si="1"/>
        <v>165.73181269288582</v>
      </c>
      <c r="Q47" s="15">
        <f t="shared" si="1"/>
        <v>119.9670320873032</v>
      </c>
      <c r="R47" s="15">
        <f t="shared" si="1"/>
        <v>104.1763486523205</v>
      </c>
      <c r="S47" s="15">
        <f t="shared" si="1"/>
        <v>125.3040291146083</v>
      </c>
    </row>
    <row r="48" spans="1:19">
      <c r="A48" s="203">
        <v>2010</v>
      </c>
      <c r="B48" s="89">
        <v>80448.560936237191</v>
      </c>
      <c r="C48" s="89">
        <v>97706.194375947583</v>
      </c>
      <c r="D48" s="89">
        <v>74809.692354313913</v>
      </c>
      <c r="E48" s="89">
        <v>32218.909474342923</v>
      </c>
      <c r="F48" s="89">
        <v>34481.476410330732</v>
      </c>
      <c r="G48" s="89">
        <v>32148.165602108013</v>
      </c>
      <c r="H48" s="89">
        <v>63867.166604819067</v>
      </c>
      <c r="I48" s="89">
        <v>7780.3745918587338</v>
      </c>
      <c r="J48" s="202"/>
      <c r="K48" s="203">
        <v>2010</v>
      </c>
      <c r="L48" s="15">
        <f t="shared" si="1"/>
        <v>130.244625962501</v>
      </c>
      <c r="M48" s="15">
        <f t="shared" si="1"/>
        <v>133.8107982655323</v>
      </c>
      <c r="N48" s="15">
        <f t="shared" si="1"/>
        <v>126.25764655045705</v>
      </c>
      <c r="O48" s="15">
        <f t="shared" si="1"/>
        <v>147.44059869204872</v>
      </c>
      <c r="P48" s="15">
        <f t="shared" si="1"/>
        <v>176.23738720409227</v>
      </c>
      <c r="Q48" s="15">
        <f t="shared" si="1"/>
        <v>122.54996651134189</v>
      </c>
      <c r="R48" s="15">
        <f t="shared" si="1"/>
        <v>105.6599660108096</v>
      </c>
      <c r="S48" s="15">
        <f t="shared" si="1"/>
        <v>128.23260650792113</v>
      </c>
    </row>
    <row r="49" spans="1:19">
      <c r="A49" s="203">
        <v>2011</v>
      </c>
      <c r="B49" s="89">
        <v>81017.973315442228</v>
      </c>
      <c r="C49" s="89">
        <v>98838.410744582914</v>
      </c>
      <c r="D49" s="89">
        <v>75531.940873662563</v>
      </c>
      <c r="E49" s="89">
        <v>33444.431883383208</v>
      </c>
      <c r="F49" s="89">
        <v>35071.659106026869</v>
      </c>
      <c r="G49" s="89">
        <v>32391.293476740448</v>
      </c>
      <c r="H49" s="89">
        <v>65886.529182120736</v>
      </c>
      <c r="I49" s="89">
        <v>7869.0373719155286</v>
      </c>
      <c r="J49" s="202"/>
      <c r="K49" s="203">
        <v>2011</v>
      </c>
      <c r="L49" s="15">
        <f t="shared" si="1"/>
        <v>131.16649332078424</v>
      </c>
      <c r="M49" s="15">
        <f t="shared" si="1"/>
        <v>135.36139367111585</v>
      </c>
      <c r="N49" s="15">
        <f t="shared" si="1"/>
        <v>127.4765982050852</v>
      </c>
      <c r="O49" s="15">
        <f t="shared" si="1"/>
        <v>153.04885051209598</v>
      </c>
      <c r="P49" s="15">
        <f t="shared" si="1"/>
        <v>179.25385480034035</v>
      </c>
      <c r="Q49" s="15">
        <f t="shared" si="1"/>
        <v>123.47677873642962</v>
      </c>
      <c r="R49" s="15">
        <f t="shared" si="1"/>
        <v>109.00074019297124</v>
      </c>
      <c r="S49" s="15">
        <f t="shared" si="1"/>
        <v>129.69390625032921</v>
      </c>
    </row>
    <row r="50" spans="1:19">
      <c r="A50" s="203">
        <v>2012</v>
      </c>
      <c r="B50" s="89">
        <v>80936.479017939302</v>
      </c>
      <c r="C50" s="89">
        <v>99583.952102049996</v>
      </c>
      <c r="D50" s="89">
        <v>77667.92956914079</v>
      </c>
      <c r="E50" s="89">
        <v>33888.881270031292</v>
      </c>
      <c r="F50" s="89">
        <v>35349.425227347514</v>
      </c>
      <c r="G50" s="89">
        <v>32867.403021219972</v>
      </c>
      <c r="H50" s="89">
        <v>67328.530438701229</v>
      </c>
      <c r="I50" s="89">
        <v>7989.6588871208869</v>
      </c>
      <c r="J50" s="202"/>
      <c r="K50" s="203">
        <v>2012</v>
      </c>
      <c r="L50" s="15">
        <f t="shared" si="1"/>
        <v>131.03455566804291</v>
      </c>
      <c r="M50" s="15">
        <f t="shared" si="1"/>
        <v>136.38242908058825</v>
      </c>
      <c r="N50" s="15">
        <f t="shared" si="1"/>
        <v>131.08154426571298</v>
      </c>
      <c r="O50" s="15">
        <f t="shared" si="1"/>
        <v>155.08274566015774</v>
      </c>
      <c r="P50" s="15">
        <f t="shared" si="1"/>
        <v>180.67353807877151</v>
      </c>
      <c r="Q50" s="15">
        <f t="shared" si="1"/>
        <v>125.29172548809966</v>
      </c>
      <c r="R50" s="15">
        <f t="shared" si="1"/>
        <v>111.38634475095304</v>
      </c>
      <c r="S50" s="15">
        <f t="shared" si="1"/>
        <v>131.68193537580382</v>
      </c>
    </row>
    <row r="51" spans="1:19">
      <c r="A51" s="204">
        <v>2013</v>
      </c>
      <c r="B51" s="91">
        <v>81034.495606993223</v>
      </c>
      <c r="C51" s="91">
        <v>100093.92518401677</v>
      </c>
      <c r="D51" s="91">
        <v>78549.566829594958</v>
      </c>
      <c r="E51" s="91">
        <v>34420.454125229531</v>
      </c>
      <c r="F51" s="91">
        <v>36238.544949738207</v>
      </c>
      <c r="G51" s="91">
        <v>33209.46308369832</v>
      </c>
      <c r="H51" s="91">
        <v>67900.201964232037</v>
      </c>
      <c r="I51" s="91">
        <v>8178.5328039909864</v>
      </c>
      <c r="J51" s="202"/>
      <c r="K51" s="204">
        <v>2013</v>
      </c>
      <c r="L51" s="17">
        <f t="shared" si="1"/>
        <v>131.19324258339452</v>
      </c>
      <c r="M51" s="17">
        <f t="shared" si="1"/>
        <v>137.080848516815</v>
      </c>
      <c r="N51" s="17">
        <f t="shared" si="1"/>
        <v>132.56949912975563</v>
      </c>
      <c r="O51" s="17">
        <f t="shared" si="1"/>
        <v>157.51533637466605</v>
      </c>
      <c r="P51" s="17">
        <f t="shared" si="1"/>
        <v>185.21789502338359</v>
      </c>
      <c r="Q51" s="17">
        <f t="shared" si="1"/>
        <v>126.5956707806684</v>
      </c>
      <c r="R51" s="17">
        <f t="shared" si="1"/>
        <v>112.33210134495819</v>
      </c>
      <c r="S51" s="17">
        <f t="shared" si="1"/>
        <v>134.79486964081423</v>
      </c>
    </row>
    <row r="52" spans="1:19">
      <c r="A52" s="205" t="s">
        <v>366</v>
      </c>
    </row>
    <row r="73" spans="2:2">
      <c r="B73" t="s">
        <v>367</v>
      </c>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
  <sheetViews>
    <sheetView showGridLines="0" topLeftCell="A13" workbookViewId="0">
      <selection activeCell="G21" sqref="G21"/>
    </sheetView>
  </sheetViews>
  <sheetFormatPr defaultRowHeight="15" customHeight="1"/>
  <cols>
    <col min="1" max="2" width="9.140625" style="162"/>
    <col min="3" max="3" width="11.28515625" style="162" customWidth="1"/>
    <col min="4" max="258" width="9.140625" style="162"/>
    <col min="259" max="259" width="11.28515625" style="162" customWidth="1"/>
    <col min="260" max="514" width="9.140625" style="162"/>
    <col min="515" max="515" width="11.28515625" style="162" customWidth="1"/>
    <col min="516" max="770" width="9.140625" style="162"/>
    <col min="771" max="771" width="11.28515625" style="162" customWidth="1"/>
    <col min="772" max="1026" width="9.140625" style="162"/>
    <col min="1027" max="1027" width="11.28515625" style="162" customWidth="1"/>
    <col min="1028" max="1282" width="9.140625" style="162"/>
    <col min="1283" max="1283" width="11.28515625" style="162" customWidth="1"/>
    <col min="1284" max="1538" width="9.140625" style="162"/>
    <col min="1539" max="1539" width="11.28515625" style="162" customWidth="1"/>
    <col min="1540" max="1794" width="9.140625" style="162"/>
    <col min="1795" max="1795" width="11.28515625" style="162" customWidth="1"/>
    <col min="1796" max="2050" width="9.140625" style="162"/>
    <col min="2051" max="2051" width="11.28515625" style="162" customWidth="1"/>
    <col min="2052" max="2306" width="9.140625" style="162"/>
    <col min="2307" max="2307" width="11.28515625" style="162" customWidth="1"/>
    <col min="2308" max="2562" width="9.140625" style="162"/>
    <col min="2563" max="2563" width="11.28515625" style="162" customWidth="1"/>
    <col min="2564" max="2818" width="9.140625" style="162"/>
    <col min="2819" max="2819" width="11.28515625" style="162" customWidth="1"/>
    <col min="2820" max="3074" width="9.140625" style="162"/>
    <col min="3075" max="3075" width="11.28515625" style="162" customWidth="1"/>
    <col min="3076" max="3330" width="9.140625" style="162"/>
    <col min="3331" max="3331" width="11.28515625" style="162" customWidth="1"/>
    <col min="3332" max="3586" width="9.140625" style="162"/>
    <col min="3587" max="3587" width="11.28515625" style="162" customWidth="1"/>
    <col min="3588" max="3842" width="9.140625" style="162"/>
    <col min="3843" max="3843" width="11.28515625" style="162" customWidth="1"/>
    <col min="3844" max="4098" width="9.140625" style="162"/>
    <col min="4099" max="4099" width="11.28515625" style="162" customWidth="1"/>
    <col min="4100" max="4354" width="9.140625" style="162"/>
    <col min="4355" max="4355" width="11.28515625" style="162" customWidth="1"/>
    <col min="4356" max="4610" width="9.140625" style="162"/>
    <col min="4611" max="4611" width="11.28515625" style="162" customWidth="1"/>
    <col min="4612" max="4866" width="9.140625" style="162"/>
    <col min="4867" max="4867" width="11.28515625" style="162" customWidth="1"/>
    <col min="4868" max="5122" width="9.140625" style="162"/>
    <col min="5123" max="5123" width="11.28515625" style="162" customWidth="1"/>
    <col min="5124" max="5378" width="9.140625" style="162"/>
    <col min="5379" max="5379" width="11.28515625" style="162" customWidth="1"/>
    <col min="5380" max="5634" width="9.140625" style="162"/>
    <col min="5635" max="5635" width="11.28515625" style="162" customWidth="1"/>
    <col min="5636" max="5890" width="9.140625" style="162"/>
    <col min="5891" max="5891" width="11.28515625" style="162" customWidth="1"/>
    <col min="5892" max="6146" width="9.140625" style="162"/>
    <col min="6147" max="6147" width="11.28515625" style="162" customWidth="1"/>
    <col min="6148" max="6402" width="9.140625" style="162"/>
    <col min="6403" max="6403" width="11.28515625" style="162" customWidth="1"/>
    <col min="6404" max="6658" width="9.140625" style="162"/>
    <col min="6659" max="6659" width="11.28515625" style="162" customWidth="1"/>
    <col min="6660" max="6914" width="9.140625" style="162"/>
    <col min="6915" max="6915" width="11.28515625" style="162" customWidth="1"/>
    <col min="6916" max="7170" width="9.140625" style="162"/>
    <col min="7171" max="7171" width="11.28515625" style="162" customWidth="1"/>
    <col min="7172" max="7426" width="9.140625" style="162"/>
    <col min="7427" max="7427" width="11.28515625" style="162" customWidth="1"/>
    <col min="7428" max="7682" width="9.140625" style="162"/>
    <col min="7683" max="7683" width="11.28515625" style="162" customWidth="1"/>
    <col min="7684" max="7938" width="9.140625" style="162"/>
    <col min="7939" max="7939" width="11.28515625" style="162" customWidth="1"/>
    <col min="7940" max="8194" width="9.140625" style="162"/>
    <col min="8195" max="8195" width="11.28515625" style="162" customWidth="1"/>
    <col min="8196" max="8450" width="9.140625" style="162"/>
    <col min="8451" max="8451" width="11.28515625" style="162" customWidth="1"/>
    <col min="8452" max="8706" width="9.140625" style="162"/>
    <col min="8707" max="8707" width="11.28515625" style="162" customWidth="1"/>
    <col min="8708" max="8962" width="9.140625" style="162"/>
    <col min="8963" max="8963" width="11.28515625" style="162" customWidth="1"/>
    <col min="8964" max="9218" width="9.140625" style="162"/>
    <col min="9219" max="9219" width="11.28515625" style="162" customWidth="1"/>
    <col min="9220" max="9474" width="9.140625" style="162"/>
    <col min="9475" max="9475" width="11.28515625" style="162" customWidth="1"/>
    <col min="9476" max="9730" width="9.140625" style="162"/>
    <col min="9731" max="9731" width="11.28515625" style="162" customWidth="1"/>
    <col min="9732" max="9986" width="9.140625" style="162"/>
    <col min="9987" max="9987" width="11.28515625" style="162" customWidth="1"/>
    <col min="9988" max="10242" width="9.140625" style="162"/>
    <col min="10243" max="10243" width="11.28515625" style="162" customWidth="1"/>
    <col min="10244" max="10498" width="9.140625" style="162"/>
    <col min="10499" max="10499" width="11.28515625" style="162" customWidth="1"/>
    <col min="10500" max="10754" width="9.140625" style="162"/>
    <col min="10755" max="10755" width="11.28515625" style="162" customWidth="1"/>
    <col min="10756" max="11010" width="9.140625" style="162"/>
    <col min="11011" max="11011" width="11.28515625" style="162" customWidth="1"/>
    <col min="11012" max="11266" width="9.140625" style="162"/>
    <col min="11267" max="11267" width="11.28515625" style="162" customWidth="1"/>
    <col min="11268" max="11522" width="9.140625" style="162"/>
    <col min="11523" max="11523" width="11.28515625" style="162" customWidth="1"/>
    <col min="11524" max="11778" width="9.140625" style="162"/>
    <col min="11779" max="11779" width="11.28515625" style="162" customWidth="1"/>
    <col min="11780" max="12034" width="9.140625" style="162"/>
    <col min="12035" max="12035" width="11.28515625" style="162" customWidth="1"/>
    <col min="12036" max="12290" width="9.140625" style="162"/>
    <col min="12291" max="12291" width="11.28515625" style="162" customWidth="1"/>
    <col min="12292" max="12546" width="9.140625" style="162"/>
    <col min="12547" max="12547" width="11.28515625" style="162" customWidth="1"/>
    <col min="12548" max="12802" width="9.140625" style="162"/>
    <col min="12803" max="12803" width="11.28515625" style="162" customWidth="1"/>
    <col min="12804" max="13058" width="9.140625" style="162"/>
    <col min="13059" max="13059" width="11.28515625" style="162" customWidth="1"/>
    <col min="13060" max="13314" width="9.140625" style="162"/>
    <col min="13315" max="13315" width="11.28515625" style="162" customWidth="1"/>
    <col min="13316" max="13570" width="9.140625" style="162"/>
    <col min="13571" max="13571" width="11.28515625" style="162" customWidth="1"/>
    <col min="13572" max="13826" width="9.140625" style="162"/>
    <col min="13827" max="13827" width="11.28515625" style="162" customWidth="1"/>
    <col min="13828" max="14082" width="9.140625" style="162"/>
    <col min="14083" max="14083" width="11.28515625" style="162" customWidth="1"/>
    <col min="14084" max="14338" width="9.140625" style="162"/>
    <col min="14339" max="14339" width="11.28515625" style="162" customWidth="1"/>
    <col min="14340" max="14594" width="9.140625" style="162"/>
    <col min="14595" max="14595" width="11.28515625" style="162" customWidth="1"/>
    <col min="14596" max="14850" width="9.140625" style="162"/>
    <col min="14851" max="14851" width="11.28515625" style="162" customWidth="1"/>
    <col min="14852" max="15106" width="9.140625" style="162"/>
    <col min="15107" max="15107" width="11.28515625" style="162" customWidth="1"/>
    <col min="15108" max="15362" width="9.140625" style="162"/>
    <col min="15363" max="15363" width="11.28515625" style="162" customWidth="1"/>
    <col min="15364" max="15618" width="9.140625" style="162"/>
    <col min="15619" max="15619" width="11.28515625" style="162" customWidth="1"/>
    <col min="15620" max="15874" width="9.140625" style="162"/>
    <col min="15875" max="15875" width="11.28515625" style="162" customWidth="1"/>
    <col min="15876" max="16130" width="9.140625" style="162"/>
    <col min="16131" max="16131" width="11.28515625" style="162" customWidth="1"/>
    <col min="16132" max="16384" width="9.140625" style="162"/>
  </cols>
  <sheetData>
    <row r="1" spans="1:16" ht="15" customHeight="1">
      <c r="A1" s="161" t="s">
        <v>495</v>
      </c>
    </row>
    <row r="5" spans="1:16" ht="15" customHeight="1">
      <c r="M5" s="241" t="s">
        <v>299</v>
      </c>
      <c r="N5" s="242" t="s">
        <v>24</v>
      </c>
      <c r="O5" s="242" t="s">
        <v>300</v>
      </c>
      <c r="P5" s="243" t="s">
        <v>301</v>
      </c>
    </row>
    <row r="6" spans="1:16" ht="15" customHeight="1">
      <c r="M6" s="244" t="s">
        <v>302</v>
      </c>
      <c r="N6" s="245">
        <v>526278.25499999989</v>
      </c>
      <c r="O6" s="245">
        <v>327656.3</v>
      </c>
      <c r="P6" s="246">
        <f t="shared" ref="P6:P16" si="0">O6/N6</f>
        <v>0.62259137041487689</v>
      </c>
    </row>
    <row r="7" spans="1:16" ht="15" customHeight="1">
      <c r="M7" s="160" t="s">
        <v>303</v>
      </c>
      <c r="N7" s="247">
        <v>562546.29099999985</v>
      </c>
      <c r="O7" s="247">
        <v>358355.89999999997</v>
      </c>
      <c r="P7" s="248">
        <f t="shared" si="0"/>
        <v>0.63702473153449346</v>
      </c>
    </row>
    <row r="8" spans="1:16" ht="15" customHeight="1">
      <c r="M8" s="160" t="s">
        <v>304</v>
      </c>
      <c r="N8" s="247">
        <v>596191.43300000008</v>
      </c>
      <c r="O8" s="247">
        <v>388118.58</v>
      </c>
      <c r="P8" s="248">
        <f t="shared" si="0"/>
        <v>0.65099657344455664</v>
      </c>
    </row>
    <row r="9" spans="1:16" ht="15" customHeight="1">
      <c r="M9" s="160" t="s">
        <v>305</v>
      </c>
      <c r="N9" s="247">
        <v>624527.79200000013</v>
      </c>
      <c r="O9" s="247">
        <v>417619.03999999992</v>
      </c>
      <c r="P9" s="248">
        <f t="shared" si="0"/>
        <v>0.66869568552363134</v>
      </c>
    </row>
    <row r="10" spans="1:16" ht="15" customHeight="1">
      <c r="M10" s="160" t="s">
        <v>306</v>
      </c>
      <c r="N10" s="247">
        <v>655102.72100000002</v>
      </c>
      <c r="O10" s="247">
        <v>442401.5</v>
      </c>
      <c r="P10" s="248">
        <f t="shared" si="0"/>
        <v>0.67531623029237886</v>
      </c>
    </row>
    <row r="11" spans="1:16" ht="15" customHeight="1">
      <c r="M11" s="160" t="s">
        <v>307</v>
      </c>
      <c r="N11" s="247">
        <v>682863.52400000009</v>
      </c>
      <c r="O11" s="247">
        <v>461720.31</v>
      </c>
      <c r="P11" s="248">
        <f t="shared" si="0"/>
        <v>0.67615313129538301</v>
      </c>
    </row>
    <row r="12" spans="1:16" ht="15" customHeight="1">
      <c r="M12" s="160" t="s">
        <v>308</v>
      </c>
      <c r="N12" s="247">
        <v>706705.85700000008</v>
      </c>
      <c r="O12" s="247">
        <v>476031.68</v>
      </c>
      <c r="P12" s="248">
        <f t="shared" si="0"/>
        <v>0.67359237975015107</v>
      </c>
    </row>
    <row r="13" spans="1:16" ht="15" customHeight="1">
      <c r="M13" s="160" t="s">
        <v>309</v>
      </c>
      <c r="N13" s="247">
        <v>725877.41299999994</v>
      </c>
      <c r="O13" s="247">
        <v>486852.97</v>
      </c>
      <c r="P13" s="248">
        <f t="shared" si="0"/>
        <v>0.67070962848653892</v>
      </c>
    </row>
    <row r="14" spans="1:16" ht="15" customHeight="1">
      <c r="M14" s="160" t="s">
        <v>310</v>
      </c>
      <c r="N14" s="247">
        <v>741514.13099999994</v>
      </c>
      <c r="O14" s="247">
        <v>493637.37</v>
      </c>
      <c r="P14" s="248">
        <f t="shared" si="0"/>
        <v>0.66571539147107639</v>
      </c>
    </row>
    <row r="15" spans="1:16" ht="15" customHeight="1">
      <c r="M15" s="160" t="s">
        <v>311</v>
      </c>
      <c r="N15" s="247">
        <v>752427.20700000005</v>
      </c>
      <c r="O15" s="247">
        <v>495889.68999999994</v>
      </c>
      <c r="P15" s="248">
        <f t="shared" si="0"/>
        <v>0.65905337471402725</v>
      </c>
    </row>
    <row r="16" spans="1:16" ht="15" customHeight="1">
      <c r="M16" s="249" t="s">
        <v>312</v>
      </c>
      <c r="N16" s="250">
        <v>760288.28200000001</v>
      </c>
      <c r="O16" s="250">
        <v>493711.5199999999</v>
      </c>
      <c r="P16" s="251">
        <f t="shared" si="0"/>
        <v>0.64937410149378039</v>
      </c>
    </row>
    <row r="19" spans="1:1" ht="15" customHeight="1">
      <c r="A19" s="163" t="s">
        <v>458</v>
      </c>
    </row>
  </sheetData>
  <pageMargins left="0.7" right="0.7" top="0.75" bottom="0.75" header="0.3" footer="0.3"/>
  <pageSetup orientation="portrait" verticalDpi="0"/>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
  <sheetViews>
    <sheetView showGridLines="0" topLeftCell="A16" workbookViewId="0">
      <selection activeCell="E28" sqref="E28"/>
    </sheetView>
  </sheetViews>
  <sheetFormatPr defaultRowHeight="15"/>
  <cols>
    <col min="1" max="8" width="9.140625" style="102"/>
    <col min="9" max="9" width="5.7109375" style="102" customWidth="1"/>
    <col min="13" max="13" width="38.28515625" style="102" customWidth="1"/>
    <col min="14" max="16384" width="9.140625" style="102"/>
  </cols>
  <sheetData>
    <row r="1" spans="1:23" ht="36">
      <c r="A1" s="66" t="s">
        <v>513</v>
      </c>
      <c r="M1" s="262"/>
      <c r="N1" s="263" t="s">
        <v>515</v>
      </c>
      <c r="O1" s="263" t="s">
        <v>516</v>
      </c>
      <c r="P1" s="263" t="s">
        <v>517</v>
      </c>
      <c r="Q1" s="263" t="s">
        <v>518</v>
      </c>
    </row>
    <row r="2" spans="1:23">
      <c r="M2" s="264" t="s">
        <v>368</v>
      </c>
      <c r="N2" s="264">
        <v>0.16430900000000001</v>
      </c>
      <c r="O2" s="264">
        <v>0.35792600000000002</v>
      </c>
      <c r="P2" s="264">
        <v>0.59043500000000004</v>
      </c>
      <c r="Q2" s="264">
        <v>0.66015999999999997</v>
      </c>
    </row>
    <row r="3" spans="1:23">
      <c r="M3" s="265" t="s">
        <v>369</v>
      </c>
      <c r="N3" s="265">
        <v>2.3668999999999999E-2</v>
      </c>
      <c r="O3" s="265">
        <v>0.13287199999999999</v>
      </c>
      <c r="P3" s="265">
        <v>0.33581299999999997</v>
      </c>
      <c r="Q3" s="265">
        <v>0.495782</v>
      </c>
    </row>
    <row r="4" spans="1:23">
      <c r="M4" s="265" t="s">
        <v>370</v>
      </c>
      <c r="N4" s="265">
        <v>0.29839700000000002</v>
      </c>
      <c r="O4" s="265">
        <v>0.52956300000000001</v>
      </c>
      <c r="P4" s="265">
        <v>0.71110799999999996</v>
      </c>
      <c r="Q4" s="265">
        <v>0.82934099999999999</v>
      </c>
    </row>
    <row r="5" spans="1:23">
      <c r="M5" s="265" t="s">
        <v>371</v>
      </c>
      <c r="N5" s="265">
        <v>0.37275199999999997</v>
      </c>
      <c r="O5" s="265">
        <v>0.60767400000000005</v>
      </c>
      <c r="P5" s="265">
        <v>0.72964300000000004</v>
      </c>
      <c r="Q5" s="265">
        <v>0.80870500000000001</v>
      </c>
      <c r="W5" s="261"/>
    </row>
    <row r="6" spans="1:23">
      <c r="M6" s="265" t="s">
        <v>372</v>
      </c>
      <c r="N6" s="265">
        <v>6.6462999999999994E-2</v>
      </c>
      <c r="O6" s="265">
        <v>0.29101500000000002</v>
      </c>
      <c r="P6" s="265">
        <v>0.542408</v>
      </c>
      <c r="Q6" s="265">
        <v>0.69078499999999998</v>
      </c>
    </row>
    <row r="7" spans="1:23">
      <c r="M7" s="265" t="s">
        <v>373</v>
      </c>
      <c r="N7" s="265">
        <v>0.46422200000000002</v>
      </c>
      <c r="O7" s="265">
        <v>0.64417599999999997</v>
      </c>
      <c r="P7" s="265">
        <v>0.78196600000000005</v>
      </c>
      <c r="Q7" s="265">
        <v>0.80680099999999999</v>
      </c>
    </row>
    <row r="8" spans="1:23">
      <c r="M8" s="265" t="s">
        <v>374</v>
      </c>
      <c r="N8" s="265">
        <v>0.214925</v>
      </c>
      <c r="O8" s="265">
        <v>0.33227899999999999</v>
      </c>
      <c r="P8" s="265">
        <v>0.46432800000000002</v>
      </c>
      <c r="Q8" s="265">
        <v>0.75232200000000005</v>
      </c>
    </row>
    <row r="9" spans="1:23">
      <c r="M9" s="265" t="s">
        <v>375</v>
      </c>
      <c r="N9" s="265">
        <v>5.6561E-2</v>
      </c>
      <c r="O9" s="265">
        <v>0.25108200000000003</v>
      </c>
      <c r="P9" s="265">
        <v>0.52113100000000001</v>
      </c>
      <c r="Q9" s="265">
        <v>0.59185100000000002</v>
      </c>
    </row>
    <row r="10" spans="1:23">
      <c r="M10" s="265" t="s">
        <v>376</v>
      </c>
      <c r="N10" s="265">
        <v>6.2096999999999999E-2</v>
      </c>
      <c r="O10" s="265">
        <v>0.30518600000000001</v>
      </c>
      <c r="P10" s="265">
        <v>0.45003399999999999</v>
      </c>
      <c r="Q10" s="265">
        <v>0.42550500000000002</v>
      </c>
    </row>
    <row r="11" spans="1:23">
      <c r="M11" s="265" t="s">
        <v>377</v>
      </c>
      <c r="N11" s="265">
        <v>4.5272E-2</v>
      </c>
      <c r="O11" s="265">
        <v>0.27881600000000001</v>
      </c>
      <c r="P11" s="265">
        <v>0.47561799999999999</v>
      </c>
      <c r="Q11" s="265">
        <v>0.52814300000000003</v>
      </c>
    </row>
    <row r="12" spans="1:23">
      <c r="M12" s="265" t="s">
        <v>378</v>
      </c>
      <c r="N12" s="265">
        <v>7.4807999999999999E-2</v>
      </c>
      <c r="O12" s="265">
        <v>0.28006300000000001</v>
      </c>
      <c r="P12" s="265">
        <v>0.508023</v>
      </c>
      <c r="Q12" s="265">
        <v>0.68486800000000003</v>
      </c>
    </row>
    <row r="13" spans="1:23">
      <c r="M13" s="265" t="s">
        <v>379</v>
      </c>
      <c r="N13" s="265">
        <v>6.9621000000000002E-2</v>
      </c>
      <c r="O13" s="265">
        <v>0.21955</v>
      </c>
      <c r="P13" s="265">
        <v>0.36734899999999998</v>
      </c>
      <c r="Q13" s="265">
        <v>0.34142</v>
      </c>
    </row>
    <row r="14" spans="1:23">
      <c r="M14" s="265" t="s">
        <v>380</v>
      </c>
      <c r="N14" s="265">
        <v>0.16577</v>
      </c>
      <c r="O14" s="265">
        <v>0.48399700000000001</v>
      </c>
      <c r="P14" s="265">
        <v>0.70069199999999998</v>
      </c>
      <c r="Q14" s="265">
        <v>0.74900199999999995</v>
      </c>
    </row>
    <row r="15" spans="1:23">
      <c r="M15" s="265" t="s">
        <v>381</v>
      </c>
      <c r="N15" s="265">
        <v>2.92E-2</v>
      </c>
      <c r="O15" s="265">
        <v>0.18315999999999999</v>
      </c>
      <c r="P15" s="265">
        <v>0.35494799999999999</v>
      </c>
      <c r="Q15" s="265">
        <v>0.50840399999999997</v>
      </c>
    </row>
    <row r="16" spans="1:23">
      <c r="M16" s="265" t="s">
        <v>382</v>
      </c>
      <c r="N16" s="265">
        <v>3.4752999999999999E-2</v>
      </c>
      <c r="O16" s="265">
        <v>0.178511</v>
      </c>
      <c r="P16" s="265">
        <v>0.37057299999999999</v>
      </c>
      <c r="Q16" s="265">
        <v>0.47823100000000002</v>
      </c>
    </row>
    <row r="17" spans="1:17">
      <c r="M17" s="265" t="s">
        <v>383</v>
      </c>
      <c r="N17" s="265">
        <v>0.100233</v>
      </c>
      <c r="O17" s="265">
        <v>0.31423499999999999</v>
      </c>
      <c r="P17" s="265">
        <v>0.54976999999999998</v>
      </c>
      <c r="Q17" s="265">
        <v>0.76327900000000004</v>
      </c>
    </row>
    <row r="18" spans="1:17">
      <c r="M18" s="265" t="s">
        <v>384</v>
      </c>
      <c r="N18" s="265">
        <v>0.335845</v>
      </c>
      <c r="O18" s="265">
        <v>0.60943199999999997</v>
      </c>
      <c r="P18" s="265">
        <v>0.83503799999999995</v>
      </c>
      <c r="Q18" s="265">
        <v>0.94011400000000001</v>
      </c>
    </row>
    <row r="19" spans="1:17">
      <c r="M19" s="265" t="s">
        <v>385</v>
      </c>
      <c r="N19" s="265">
        <v>0.115511</v>
      </c>
      <c r="O19" s="265">
        <v>0.37735800000000003</v>
      </c>
      <c r="P19" s="265">
        <v>0.48753200000000002</v>
      </c>
      <c r="Q19" s="265">
        <v>0.58158799999999999</v>
      </c>
    </row>
    <row r="20" spans="1:17" ht="36">
      <c r="M20" s="266"/>
      <c r="N20" s="263" t="s">
        <v>515</v>
      </c>
      <c r="O20" s="263" t="s">
        <v>516</v>
      </c>
      <c r="P20" s="263" t="s">
        <v>517</v>
      </c>
      <c r="Q20" s="263" t="s">
        <v>518</v>
      </c>
    </row>
    <row r="21" spans="1:17">
      <c r="A21" s="301" t="s">
        <v>460</v>
      </c>
      <c r="B21" s="302"/>
      <c r="C21" s="302"/>
      <c r="D21" s="302"/>
      <c r="E21" s="302"/>
      <c r="F21" s="302"/>
      <c r="G21" s="302"/>
      <c r="H21" s="302"/>
      <c r="I21" s="302"/>
      <c r="J21" s="159"/>
      <c r="K21" s="159"/>
      <c r="M21" s="265" t="s">
        <v>386</v>
      </c>
      <c r="N21" s="265">
        <f>MIN(N2:N19)</f>
        <v>2.3668999999999999E-2</v>
      </c>
      <c r="O21" s="265">
        <f t="shared" ref="O21:Q21" si="0">MIN(O2:O19)</f>
        <v>0.13287199999999999</v>
      </c>
      <c r="P21" s="265">
        <f t="shared" si="0"/>
        <v>0.33581299999999997</v>
      </c>
      <c r="Q21" s="265">
        <f t="shared" si="0"/>
        <v>0.34142</v>
      </c>
    </row>
    <row r="22" spans="1:17" ht="91.5" customHeight="1">
      <c r="A22" s="329" t="s">
        <v>519</v>
      </c>
      <c r="B22" s="330"/>
      <c r="C22" s="330"/>
      <c r="D22" s="330"/>
      <c r="E22" s="330"/>
      <c r="F22" s="330"/>
      <c r="G22" s="330"/>
      <c r="H22" s="330"/>
      <c r="I22" s="330"/>
      <c r="J22" s="330"/>
      <c r="K22" s="330"/>
      <c r="M22" s="265" t="s">
        <v>387</v>
      </c>
      <c r="N22" s="265">
        <f>_xlfn.PERCENTILE.INC(N2:N19,0.25)</f>
        <v>5.7944999999999997E-2</v>
      </c>
      <c r="O22" s="265">
        <f t="shared" ref="O22:Q22" si="1">_xlfn.PERCENTILE.INC(O2:O19,0.25)</f>
        <v>0.25801550000000001</v>
      </c>
      <c r="P22" s="265">
        <f t="shared" si="1"/>
        <v>0.4536075</v>
      </c>
      <c r="Q22" s="265">
        <f t="shared" si="1"/>
        <v>0.51333874999999995</v>
      </c>
    </row>
    <row r="23" spans="1:17">
      <c r="M23" s="265" t="s">
        <v>388</v>
      </c>
      <c r="N23" s="265">
        <f>AVERAGE(N2:N19)</f>
        <v>0.14968933333333331</v>
      </c>
      <c r="O23" s="265">
        <f t="shared" ref="O23:Q23" si="2">AVERAGE(O2:O19)</f>
        <v>0.35427194444444449</v>
      </c>
      <c r="P23" s="265">
        <f t="shared" si="2"/>
        <v>0.54313383333333332</v>
      </c>
      <c r="Q23" s="265">
        <f t="shared" si="2"/>
        <v>0.64646116666666675</v>
      </c>
    </row>
    <row r="24" spans="1:17">
      <c r="M24" s="265" t="s">
        <v>389</v>
      </c>
      <c r="N24" s="265">
        <f>_xlfn.PERCENTILE.INC(N2:N19,0.75)</f>
        <v>0.20263625000000002</v>
      </c>
      <c r="O24" s="265">
        <f t="shared" ref="O24:Q24" si="3">_xlfn.PERCENTILE.INC(O2:O19,0.75)</f>
        <v>0.45733725000000003</v>
      </c>
      <c r="P24" s="265">
        <f t="shared" si="3"/>
        <v>0.67312775000000002</v>
      </c>
      <c r="Q24" s="265">
        <f t="shared" si="3"/>
        <v>0.76053975000000007</v>
      </c>
    </row>
    <row r="25" spans="1:17">
      <c r="M25" s="103" t="s">
        <v>390</v>
      </c>
      <c r="N25" s="103">
        <f>MAX(N2:N19)</f>
        <v>0.46422200000000002</v>
      </c>
      <c r="O25" s="103">
        <f t="shared" ref="O25:Q25" si="4">MAX(O2:O19)</f>
        <v>0.64417599999999997</v>
      </c>
      <c r="P25" s="103">
        <f t="shared" si="4"/>
        <v>0.83503799999999995</v>
      </c>
      <c r="Q25" s="103">
        <f t="shared" si="4"/>
        <v>0.94011400000000001</v>
      </c>
    </row>
  </sheetData>
  <mergeCells count="1">
    <mergeCell ref="A22:K22"/>
  </mergeCells>
  <pageMargins left="0.7" right="0.7" top="0.75" bottom="0.75" header="0.3" footer="0.3"/>
  <pageSetup orientation="portrait" verticalDpi="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1"/>
  <sheetViews>
    <sheetView zoomScale="85" zoomScaleNormal="85" workbookViewId="0">
      <selection activeCell="H25" sqref="H25"/>
    </sheetView>
  </sheetViews>
  <sheetFormatPr defaultColWidth="9.140625" defaultRowHeight="16.5"/>
  <cols>
    <col min="1" max="13" width="9.140625" style="165"/>
    <col min="14" max="14" width="3" style="165" bestFit="1" customWidth="1"/>
    <col min="15" max="15" width="16" style="165" customWidth="1"/>
    <col min="16" max="16" width="16.7109375" style="166" customWidth="1"/>
    <col min="17" max="17" width="18.7109375" style="166" customWidth="1"/>
    <col min="18" max="18" width="19.42578125" style="166" customWidth="1"/>
    <col min="19" max="19" width="17.42578125" style="167" customWidth="1"/>
    <col min="20" max="20" width="9.140625" style="165" customWidth="1"/>
    <col min="21" max="16384" width="9.140625" style="165"/>
  </cols>
  <sheetData>
    <row r="1" spans="1:19">
      <c r="A1" s="35" t="s">
        <v>523</v>
      </c>
      <c r="B1" s="180"/>
      <c r="C1" s="180"/>
      <c r="D1" s="180"/>
      <c r="E1" s="180"/>
      <c r="F1" s="180"/>
      <c r="G1" s="180"/>
      <c r="H1" s="180"/>
      <c r="I1" s="180"/>
      <c r="J1" s="180"/>
      <c r="K1" s="180"/>
      <c r="L1" s="180"/>
      <c r="N1" s="164" t="s">
        <v>326</v>
      </c>
    </row>
    <row r="2" spans="1:19">
      <c r="A2" s="180"/>
      <c r="B2" s="180"/>
      <c r="C2" s="180"/>
      <c r="D2" s="180"/>
      <c r="E2" s="180"/>
      <c r="F2" s="180"/>
      <c r="G2" s="180"/>
      <c r="H2" s="180"/>
      <c r="I2" s="180"/>
      <c r="J2" s="180"/>
      <c r="K2" s="180"/>
      <c r="L2" s="180"/>
      <c r="N2" s="168" t="s">
        <v>327</v>
      </c>
    </row>
    <row r="3" spans="1:19" ht="17.25" thickBot="1">
      <c r="A3" s="180"/>
      <c r="B3" s="180"/>
      <c r="C3" s="180"/>
      <c r="D3" s="180"/>
      <c r="E3" s="180"/>
      <c r="F3" s="180"/>
      <c r="G3" s="180"/>
      <c r="H3" s="180"/>
      <c r="I3" s="180"/>
      <c r="J3" s="180"/>
      <c r="K3" s="180"/>
      <c r="L3" s="180"/>
      <c r="N3" s="169"/>
      <c r="O3" s="169"/>
      <c r="P3" s="170"/>
      <c r="Q3" s="170"/>
      <c r="R3" s="170"/>
    </row>
    <row r="4" spans="1:19" s="175" customFormat="1" ht="56.25" customHeight="1" thickBot="1">
      <c r="A4" s="180"/>
      <c r="B4" s="180"/>
      <c r="C4" s="180"/>
      <c r="D4" s="180"/>
      <c r="E4" s="180"/>
      <c r="F4" s="180"/>
      <c r="G4" s="180"/>
      <c r="H4" s="180"/>
      <c r="I4" s="180"/>
      <c r="J4" s="180"/>
      <c r="K4" s="180"/>
      <c r="L4" s="180"/>
      <c r="N4" s="171"/>
      <c r="O4" s="172" t="s">
        <v>0</v>
      </c>
      <c r="P4" s="173" t="s">
        <v>328</v>
      </c>
      <c r="Q4" s="173" t="s">
        <v>329</v>
      </c>
      <c r="R4" s="173" t="s">
        <v>330</v>
      </c>
      <c r="S4" s="174" t="s">
        <v>331</v>
      </c>
    </row>
    <row r="5" spans="1:19" s="180" customFormat="1">
      <c r="N5" s="176">
        <v>2</v>
      </c>
      <c r="O5" s="177" t="s">
        <v>332</v>
      </c>
      <c r="P5" s="178" t="s">
        <v>333</v>
      </c>
      <c r="Q5" s="178" t="s">
        <v>333</v>
      </c>
      <c r="R5" s="178" t="s">
        <v>333</v>
      </c>
      <c r="S5" s="179" t="s">
        <v>333</v>
      </c>
    </row>
    <row r="6" spans="1:19" s="180" customFormat="1">
      <c r="N6" s="181">
        <v>3</v>
      </c>
      <c r="O6" s="182" t="s">
        <v>334</v>
      </c>
      <c r="P6" s="183" t="s">
        <v>333</v>
      </c>
      <c r="Q6" s="183" t="s">
        <v>333</v>
      </c>
      <c r="R6" s="183" t="s">
        <v>333</v>
      </c>
      <c r="S6" s="184" t="s">
        <v>333</v>
      </c>
    </row>
    <row r="7" spans="1:19" s="180" customFormat="1">
      <c r="N7" s="181">
        <v>4</v>
      </c>
      <c r="O7" s="182" t="s">
        <v>335</v>
      </c>
      <c r="P7" s="183" t="s">
        <v>333</v>
      </c>
      <c r="Q7" s="183" t="s">
        <v>333</v>
      </c>
      <c r="R7" s="183" t="s">
        <v>333</v>
      </c>
      <c r="S7" s="184" t="s">
        <v>333</v>
      </c>
    </row>
    <row r="8" spans="1:19" s="180" customFormat="1">
      <c r="N8" s="181">
        <v>14</v>
      </c>
      <c r="O8" s="182" t="s">
        <v>336</v>
      </c>
      <c r="P8" s="183" t="s">
        <v>333</v>
      </c>
      <c r="Q8" s="183" t="s">
        <v>333</v>
      </c>
      <c r="R8" s="183" t="s">
        <v>333</v>
      </c>
      <c r="S8" s="184" t="s">
        <v>333</v>
      </c>
    </row>
    <row r="9" spans="1:19" s="180" customFormat="1">
      <c r="N9" s="181">
        <v>15</v>
      </c>
      <c r="O9" s="182" t="s">
        <v>337</v>
      </c>
      <c r="P9" s="183" t="s">
        <v>333</v>
      </c>
      <c r="Q9" s="183" t="s">
        <v>333</v>
      </c>
      <c r="R9" s="183" t="s">
        <v>333</v>
      </c>
      <c r="S9" s="184" t="s">
        <v>333</v>
      </c>
    </row>
    <row r="10" spans="1:19" s="180" customFormat="1">
      <c r="N10" s="181">
        <v>17</v>
      </c>
      <c r="O10" s="182" t="s">
        <v>338</v>
      </c>
      <c r="P10" s="183" t="s">
        <v>333</v>
      </c>
      <c r="Q10" s="183" t="s">
        <v>333</v>
      </c>
      <c r="R10" s="183" t="s">
        <v>333</v>
      </c>
      <c r="S10" s="184" t="s">
        <v>333</v>
      </c>
    </row>
    <row r="11" spans="1:19" s="180" customFormat="1">
      <c r="N11" s="181">
        <v>23</v>
      </c>
      <c r="O11" s="182" t="s">
        <v>339</v>
      </c>
      <c r="P11" s="183" t="s">
        <v>333</v>
      </c>
      <c r="Q11" s="183" t="s">
        <v>333</v>
      </c>
      <c r="R11" s="183" t="s">
        <v>333</v>
      </c>
      <c r="S11" s="184" t="s">
        <v>333</v>
      </c>
    </row>
    <row r="12" spans="1:19" s="180" customFormat="1">
      <c r="N12" s="181">
        <v>24</v>
      </c>
      <c r="O12" s="182" t="s">
        <v>340</v>
      </c>
      <c r="P12" s="183" t="s">
        <v>333</v>
      </c>
      <c r="Q12" s="183" t="s">
        <v>333</v>
      </c>
      <c r="R12" s="183" t="s">
        <v>333</v>
      </c>
      <c r="S12" s="184" t="s">
        <v>333</v>
      </c>
    </row>
    <row r="13" spans="1:19" s="180" customFormat="1">
      <c r="A13" s="165"/>
      <c r="B13" s="165"/>
      <c r="C13" s="165"/>
      <c r="D13" s="165"/>
      <c r="E13" s="165"/>
      <c r="F13" s="165"/>
      <c r="G13" s="165"/>
      <c r="H13" s="165"/>
      <c r="I13" s="165"/>
      <c r="J13" s="165"/>
      <c r="K13" s="165"/>
      <c r="L13" s="165"/>
      <c r="N13" s="181">
        <v>1</v>
      </c>
      <c r="O13" s="182" t="s">
        <v>314</v>
      </c>
      <c r="P13" s="183" t="s">
        <v>341</v>
      </c>
      <c r="Q13" s="183" t="s">
        <v>333</v>
      </c>
      <c r="R13" s="183" t="s">
        <v>333</v>
      </c>
      <c r="S13" s="184" t="s">
        <v>333</v>
      </c>
    </row>
    <row r="14" spans="1:19" s="180" customFormat="1">
      <c r="A14" s="165"/>
      <c r="B14" s="165"/>
      <c r="C14" s="165"/>
      <c r="D14" s="165"/>
      <c r="E14" s="165"/>
      <c r="F14" s="165"/>
      <c r="G14" s="165"/>
      <c r="H14" s="165"/>
      <c r="I14" s="165"/>
      <c r="J14" s="165"/>
      <c r="K14" s="165"/>
      <c r="L14" s="165"/>
      <c r="N14" s="181">
        <v>5</v>
      </c>
      <c r="O14" s="182" t="s">
        <v>315</v>
      </c>
      <c r="P14" s="183" t="s">
        <v>341</v>
      </c>
      <c r="Q14" s="183" t="s">
        <v>341</v>
      </c>
      <c r="R14" s="183" t="s">
        <v>341</v>
      </c>
      <c r="S14" s="184" t="s">
        <v>341</v>
      </c>
    </row>
    <row r="15" spans="1:19" s="180" customFormat="1">
      <c r="A15" s="165"/>
      <c r="B15" s="165"/>
      <c r="C15" s="165"/>
      <c r="D15" s="165"/>
      <c r="E15" s="165"/>
      <c r="F15" s="165"/>
      <c r="G15" s="165"/>
      <c r="H15" s="165"/>
      <c r="I15" s="165"/>
      <c r="J15" s="165"/>
      <c r="K15" s="165"/>
      <c r="L15" s="165"/>
      <c r="N15" s="181">
        <v>6</v>
      </c>
      <c r="O15" s="182" t="s">
        <v>342</v>
      </c>
      <c r="P15" s="183" t="s">
        <v>341</v>
      </c>
      <c r="Q15" s="183" t="s">
        <v>341</v>
      </c>
      <c r="R15" s="183" t="s">
        <v>341</v>
      </c>
      <c r="S15" s="184" t="s">
        <v>333</v>
      </c>
    </row>
    <row r="16" spans="1:19" s="180" customFormat="1">
      <c r="A16" s="165"/>
      <c r="B16" s="165"/>
      <c r="C16" s="165"/>
      <c r="D16" s="165"/>
      <c r="E16" s="165"/>
      <c r="F16" s="165"/>
      <c r="G16" s="165"/>
      <c r="H16" s="165"/>
      <c r="I16" s="165"/>
      <c r="J16" s="165"/>
      <c r="K16" s="165"/>
      <c r="L16" s="165"/>
      <c r="N16" s="181">
        <v>7</v>
      </c>
      <c r="O16" s="182" t="s">
        <v>318</v>
      </c>
      <c r="P16" s="183" t="s">
        <v>333</v>
      </c>
      <c r="Q16" s="183" t="s">
        <v>333</v>
      </c>
      <c r="R16" s="183" t="s">
        <v>333</v>
      </c>
      <c r="S16" s="184" t="s">
        <v>333</v>
      </c>
    </row>
    <row r="17" spans="1:34" s="180" customFormat="1">
      <c r="A17" s="165"/>
      <c r="B17" s="165"/>
      <c r="C17" s="165"/>
      <c r="D17" s="165"/>
      <c r="E17" s="165"/>
      <c r="F17" s="165"/>
      <c r="G17" s="165"/>
      <c r="H17" s="165"/>
      <c r="I17" s="165"/>
      <c r="J17" s="165"/>
      <c r="K17" s="165"/>
      <c r="L17" s="165"/>
      <c r="N17" s="181">
        <v>8</v>
      </c>
      <c r="O17" s="182" t="s">
        <v>324</v>
      </c>
      <c r="P17" s="183" t="s">
        <v>341</v>
      </c>
      <c r="Q17" s="183" t="s">
        <v>333</v>
      </c>
      <c r="R17" s="183" t="s">
        <v>333</v>
      </c>
      <c r="S17" s="184" t="s">
        <v>333</v>
      </c>
    </row>
    <row r="18" spans="1:34" s="180" customFormat="1">
      <c r="A18" s="165"/>
      <c r="B18" s="165"/>
      <c r="C18" s="165"/>
      <c r="D18" s="165"/>
      <c r="E18" s="165"/>
      <c r="F18" s="165"/>
      <c r="G18" s="165"/>
      <c r="H18" s="165"/>
      <c r="I18" s="165"/>
      <c r="J18" s="165"/>
      <c r="K18" s="165"/>
      <c r="L18" s="165"/>
      <c r="N18" s="181">
        <v>9</v>
      </c>
      <c r="O18" s="182" t="s">
        <v>322</v>
      </c>
      <c r="P18" s="183" t="s">
        <v>341</v>
      </c>
      <c r="Q18" s="183" t="s">
        <v>341</v>
      </c>
      <c r="R18" s="183" t="s">
        <v>341</v>
      </c>
      <c r="S18" s="184" t="s">
        <v>333</v>
      </c>
    </row>
    <row r="19" spans="1:34" s="180" customFormat="1">
      <c r="A19" s="165"/>
      <c r="B19" s="165"/>
      <c r="C19" s="165"/>
      <c r="D19" s="165"/>
      <c r="E19" s="165"/>
      <c r="F19" s="165"/>
      <c r="G19" s="165"/>
      <c r="H19" s="165"/>
      <c r="I19" s="165"/>
      <c r="J19" s="165"/>
      <c r="K19" s="165"/>
      <c r="L19" s="165"/>
      <c r="N19" s="181">
        <v>10</v>
      </c>
      <c r="O19" s="182" t="s">
        <v>343</v>
      </c>
      <c r="P19" s="183" t="s">
        <v>341</v>
      </c>
      <c r="Q19" s="183" t="s">
        <v>333</v>
      </c>
      <c r="R19" s="183" t="s">
        <v>341</v>
      </c>
      <c r="S19" s="184" t="s">
        <v>333</v>
      </c>
    </row>
    <row r="20" spans="1:34" s="180" customFormat="1">
      <c r="A20" s="165"/>
      <c r="B20" s="165"/>
      <c r="C20" s="165"/>
      <c r="D20" s="165"/>
      <c r="E20" s="165"/>
      <c r="F20" s="165"/>
      <c r="G20" s="165"/>
      <c r="H20" s="165"/>
      <c r="I20" s="165"/>
      <c r="J20" s="165"/>
      <c r="K20" s="165"/>
      <c r="L20" s="165"/>
      <c r="N20" s="181">
        <v>11</v>
      </c>
      <c r="O20" s="182" t="s">
        <v>316</v>
      </c>
      <c r="P20" s="183" t="s">
        <v>341</v>
      </c>
      <c r="Q20" s="183" t="s">
        <v>341</v>
      </c>
      <c r="R20" s="183" t="s">
        <v>333</v>
      </c>
      <c r="S20" s="184" t="s">
        <v>333</v>
      </c>
    </row>
    <row r="21" spans="1:34" s="180" customFormat="1">
      <c r="A21" s="165"/>
      <c r="B21" s="165"/>
      <c r="C21" s="165"/>
      <c r="D21" s="165"/>
      <c r="E21" s="165"/>
      <c r="F21" s="165"/>
      <c r="G21" s="165"/>
      <c r="H21" s="165"/>
      <c r="I21" s="165"/>
      <c r="J21" s="165"/>
      <c r="K21" s="165"/>
      <c r="L21" s="165"/>
      <c r="N21" s="181">
        <v>12</v>
      </c>
      <c r="O21" s="182" t="s">
        <v>344</v>
      </c>
      <c r="P21" s="183" t="s">
        <v>341</v>
      </c>
      <c r="Q21" s="183" t="s">
        <v>341</v>
      </c>
      <c r="R21" s="183" t="s">
        <v>333</v>
      </c>
      <c r="S21" s="184" t="s">
        <v>333</v>
      </c>
    </row>
    <row r="22" spans="1:34" s="180" customFormat="1">
      <c r="A22" s="165"/>
      <c r="B22" s="165"/>
      <c r="C22" s="165"/>
      <c r="D22" s="165"/>
      <c r="E22" s="165"/>
      <c r="F22" s="165"/>
      <c r="G22" s="165"/>
      <c r="H22" s="165"/>
      <c r="I22" s="165"/>
      <c r="J22" s="165"/>
      <c r="K22" s="165"/>
      <c r="L22" s="165"/>
      <c r="N22" s="181">
        <v>13</v>
      </c>
      <c r="O22" s="182" t="s">
        <v>320</v>
      </c>
      <c r="P22" s="183" t="s">
        <v>341</v>
      </c>
      <c r="Q22" s="183" t="s">
        <v>341</v>
      </c>
      <c r="R22" s="183" t="s">
        <v>333</v>
      </c>
      <c r="S22" s="184" t="s">
        <v>333</v>
      </c>
    </row>
    <row r="23" spans="1:34" s="180" customFormat="1">
      <c r="A23" t="s">
        <v>439</v>
      </c>
      <c r="B23" s="165"/>
      <c r="C23" s="165"/>
      <c r="D23" s="165"/>
      <c r="E23" s="165"/>
      <c r="F23" s="165"/>
      <c r="G23" s="165"/>
      <c r="H23" s="165"/>
      <c r="I23" s="165"/>
      <c r="J23" s="165"/>
      <c r="K23" s="165"/>
      <c r="L23" s="165"/>
      <c r="N23" s="181">
        <v>16</v>
      </c>
      <c r="O23" s="182" t="s">
        <v>321</v>
      </c>
      <c r="P23" s="183" t="s">
        <v>341</v>
      </c>
      <c r="Q23" s="183" t="s">
        <v>341</v>
      </c>
      <c r="R23" s="183" t="s">
        <v>341</v>
      </c>
      <c r="S23" s="184" t="s">
        <v>341</v>
      </c>
    </row>
    <row r="24" spans="1:34" s="180" customFormat="1">
      <c r="N24" s="181">
        <v>18</v>
      </c>
      <c r="O24" s="182" t="s">
        <v>325</v>
      </c>
      <c r="P24" s="183" t="s">
        <v>341</v>
      </c>
      <c r="Q24" s="183" t="s">
        <v>341</v>
      </c>
      <c r="R24" s="183" t="s">
        <v>341</v>
      </c>
      <c r="S24" s="184" t="s">
        <v>341</v>
      </c>
      <c r="U24" s="165"/>
      <c r="AH24" s="165"/>
    </row>
    <row r="25" spans="1:34" s="180" customFormat="1">
      <c r="N25" s="181">
        <v>19</v>
      </c>
      <c r="O25" s="182" t="s">
        <v>345</v>
      </c>
      <c r="P25" s="183" t="s">
        <v>341</v>
      </c>
      <c r="Q25" s="183" t="s">
        <v>333</v>
      </c>
      <c r="R25" s="183" t="s">
        <v>341</v>
      </c>
      <c r="S25" s="184" t="s">
        <v>333</v>
      </c>
      <c r="U25" s="165"/>
      <c r="AH25" s="165"/>
    </row>
    <row r="26" spans="1:34" s="180" customFormat="1">
      <c r="N26" s="181">
        <v>20</v>
      </c>
      <c r="O26" s="182" t="s">
        <v>323</v>
      </c>
      <c r="P26" s="183" t="s">
        <v>341</v>
      </c>
      <c r="Q26" s="183" t="s">
        <v>341</v>
      </c>
      <c r="R26" s="183" t="s">
        <v>341</v>
      </c>
      <c r="S26" s="184" t="s">
        <v>333</v>
      </c>
      <c r="U26" s="165"/>
      <c r="AH26" s="165"/>
    </row>
    <row r="27" spans="1:34" s="180" customFormat="1">
      <c r="N27" s="181">
        <v>21</v>
      </c>
      <c r="O27" s="182" t="s">
        <v>317</v>
      </c>
      <c r="P27" s="183" t="s">
        <v>341</v>
      </c>
      <c r="Q27" s="183" t="s">
        <v>341</v>
      </c>
      <c r="R27" s="183" t="s">
        <v>333</v>
      </c>
      <c r="S27" s="184" t="s">
        <v>333</v>
      </c>
      <c r="U27" s="165"/>
      <c r="AH27" s="165"/>
    </row>
    <row r="28" spans="1:34" s="180" customFormat="1">
      <c r="N28" s="181">
        <v>22</v>
      </c>
      <c r="O28" s="182" t="s">
        <v>346</v>
      </c>
      <c r="P28" s="183" t="s">
        <v>341</v>
      </c>
      <c r="Q28" s="183" t="s">
        <v>333</v>
      </c>
      <c r="R28" s="183" t="s">
        <v>333</v>
      </c>
      <c r="S28" s="184" t="s">
        <v>333</v>
      </c>
      <c r="U28" s="165"/>
      <c r="AH28" s="165"/>
    </row>
    <row r="29" spans="1:34" s="180" customFormat="1">
      <c r="N29" s="181">
        <v>25</v>
      </c>
      <c r="O29" s="182" t="s">
        <v>319</v>
      </c>
      <c r="P29" s="183" t="s">
        <v>341</v>
      </c>
      <c r="Q29" s="183" t="s">
        <v>333</v>
      </c>
      <c r="R29" s="183" t="s">
        <v>341</v>
      </c>
      <c r="S29" s="184" t="s">
        <v>333</v>
      </c>
      <c r="U29" s="165"/>
      <c r="AH29" s="165"/>
    </row>
    <row r="30" spans="1:34" s="180" customFormat="1" ht="17.25" thickBot="1">
      <c r="N30" s="185">
        <v>26</v>
      </c>
      <c r="O30" s="186" t="s">
        <v>347</v>
      </c>
      <c r="P30" s="187" t="s">
        <v>341</v>
      </c>
      <c r="Q30" s="187" t="s">
        <v>333</v>
      </c>
      <c r="R30" s="187" t="s">
        <v>341</v>
      </c>
      <c r="S30" s="188" t="s">
        <v>333</v>
      </c>
      <c r="U30" s="165"/>
      <c r="AH30" s="165"/>
    </row>
    <row r="31" spans="1:34">
      <c r="N31" s="189" t="s">
        <v>348</v>
      </c>
      <c r="O31" s="189"/>
      <c r="P31" s="190">
        <f>COUNTIF(P5:P30, "SI")</f>
        <v>17</v>
      </c>
      <c r="Q31" s="190">
        <f>COUNTIF(Q5:Q30, "SI")</f>
        <v>10</v>
      </c>
      <c r="R31" s="190">
        <f>COUNTIF(R5:R30, "SI")</f>
        <v>10</v>
      </c>
      <c r="S31" s="190">
        <f>COUNTIF(S5:S30, "SI")</f>
        <v>3</v>
      </c>
    </row>
    <row r="32" spans="1:34">
      <c r="N32" s="191" t="s">
        <v>349</v>
      </c>
      <c r="O32" s="192"/>
      <c r="P32" s="193">
        <f>COUNTIF(P5:P30, "NO")</f>
        <v>9</v>
      </c>
      <c r="Q32" s="193">
        <f>COUNTIF(Q5:Q30, "NO")</f>
        <v>16</v>
      </c>
      <c r="R32" s="193">
        <f>COUNTIF(R5:R30, "NO")</f>
        <v>16</v>
      </c>
      <c r="S32" s="193">
        <f>COUNTIF(S5:S30, "NO")</f>
        <v>23</v>
      </c>
      <c r="T32" s="193"/>
    </row>
    <row r="33" spans="14:19" ht="17.25" thickBot="1">
      <c r="P33" s="166">
        <f>P31+P32</f>
        <v>26</v>
      </c>
      <c r="Q33" s="166">
        <f>Q31+Q32</f>
        <v>26</v>
      </c>
      <c r="R33" s="166">
        <f>R31+R32</f>
        <v>26</v>
      </c>
      <c r="S33" s="166">
        <f>S31+S32</f>
        <v>26</v>
      </c>
    </row>
    <row r="34" spans="14:19">
      <c r="N34" s="189" t="s">
        <v>350</v>
      </c>
      <c r="O34" s="189"/>
      <c r="P34" s="190">
        <f>COUNTIF(P13:P30, "SI")</f>
        <v>17</v>
      </c>
      <c r="Q34" s="190">
        <f t="shared" ref="Q34:S34" si="0">COUNTIF(Q13:Q30, "SI")</f>
        <v>10</v>
      </c>
      <c r="R34" s="190">
        <f t="shared" si="0"/>
        <v>10</v>
      </c>
      <c r="S34" s="190">
        <f t="shared" si="0"/>
        <v>3</v>
      </c>
    </row>
    <row r="35" spans="14:19">
      <c r="P35" s="166">
        <f>+P31-P34</f>
        <v>0</v>
      </c>
      <c r="Q35" s="166">
        <f t="shared" ref="Q35:S35" si="1">+Q31-Q34</f>
        <v>0</v>
      </c>
      <c r="R35" s="166">
        <f t="shared" si="1"/>
        <v>0</v>
      </c>
      <c r="S35" s="166">
        <f t="shared" si="1"/>
        <v>0</v>
      </c>
    </row>
    <row r="36" spans="14:19">
      <c r="N36" s="165" t="s">
        <v>351</v>
      </c>
      <c r="P36" s="166">
        <v>18</v>
      </c>
      <c r="Q36" s="166">
        <v>18</v>
      </c>
      <c r="R36" s="166">
        <v>18</v>
      </c>
      <c r="S36" s="166">
        <v>18</v>
      </c>
    </row>
    <row r="37" spans="14:19">
      <c r="N37" s="165" t="s">
        <v>352</v>
      </c>
      <c r="P37" s="166">
        <v>8</v>
      </c>
    </row>
    <row r="38" spans="14:19">
      <c r="P38" s="166">
        <f>+P36</f>
        <v>18</v>
      </c>
    </row>
    <row r="39" spans="14:19" ht="38.25">
      <c r="O39" s="194"/>
      <c r="P39" s="195" t="s">
        <v>328</v>
      </c>
      <c r="Q39" s="195" t="s">
        <v>329</v>
      </c>
      <c r="R39" s="195" t="s">
        <v>330</v>
      </c>
      <c r="S39" s="195" t="s">
        <v>331</v>
      </c>
    </row>
    <row r="40" spans="14:19">
      <c r="O40" s="194" t="s">
        <v>353</v>
      </c>
      <c r="P40" s="196">
        <f>P34/P36</f>
        <v>0.94444444444444442</v>
      </c>
      <c r="Q40" s="196">
        <f>Q34/Q36</f>
        <v>0.55555555555555558</v>
      </c>
      <c r="R40" s="196">
        <f>R34/R36</f>
        <v>0.55555555555555558</v>
      </c>
      <c r="S40" s="196">
        <f>S34/S36</f>
        <v>0.16666666666666666</v>
      </c>
    </row>
    <row r="41" spans="14:19">
      <c r="O41" s="194" t="s">
        <v>354</v>
      </c>
      <c r="P41" s="196">
        <f>+(P31-P34)/8</f>
        <v>0</v>
      </c>
      <c r="Q41" s="196">
        <f t="shared" ref="Q41:S41" si="2">+(Q31-Q34)/8</f>
        <v>0</v>
      </c>
      <c r="R41" s="196">
        <f t="shared" si="2"/>
        <v>0</v>
      </c>
      <c r="S41" s="196">
        <f t="shared" si="2"/>
        <v>0</v>
      </c>
    </row>
  </sheetData>
  <pageMargins left="0.7" right="0.7" top="0.75" bottom="0.75" header="0.3" footer="0.3"/>
  <pageSetup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topLeftCell="D4" workbookViewId="0">
      <selection activeCell="P15" sqref="P15"/>
    </sheetView>
  </sheetViews>
  <sheetFormatPr defaultRowHeight="15"/>
  <cols>
    <col min="2" max="2" width="12.7109375" customWidth="1"/>
  </cols>
  <sheetData>
    <row r="1" spans="1:16">
      <c r="A1" s="35" t="s">
        <v>496</v>
      </c>
    </row>
    <row r="3" spans="1:16" ht="38.25">
      <c r="A3" s="49"/>
      <c r="B3" s="11" t="s">
        <v>313</v>
      </c>
      <c r="O3" s="49"/>
      <c r="P3" s="11" t="s">
        <v>313</v>
      </c>
    </row>
    <row r="4" spans="1:16">
      <c r="A4" s="14" t="s">
        <v>522</v>
      </c>
      <c r="B4" s="45">
        <v>0.1566524</v>
      </c>
      <c r="C4">
        <f>1/6</f>
        <v>0.16666666666666666</v>
      </c>
      <c r="O4" s="14" t="s">
        <v>522</v>
      </c>
      <c r="P4" s="45">
        <v>0.1566524</v>
      </c>
    </row>
    <row r="5" spans="1:16">
      <c r="A5" s="14" t="s">
        <v>4</v>
      </c>
      <c r="B5" s="45">
        <v>0.1640284702387336</v>
      </c>
      <c r="C5" s="206">
        <v>42012</v>
      </c>
      <c r="O5" s="14" t="s">
        <v>73</v>
      </c>
      <c r="P5" s="45">
        <v>0.24445579177735161</v>
      </c>
    </row>
    <row r="6" spans="1:16">
      <c r="A6" s="14" t="s">
        <v>5</v>
      </c>
      <c r="B6" s="45">
        <v>0.16995345349935401</v>
      </c>
      <c r="O6" s="14" t="s">
        <v>510</v>
      </c>
      <c r="P6" s="45">
        <v>0.12</v>
      </c>
    </row>
    <row r="7" spans="1:16">
      <c r="A7" s="14" t="s">
        <v>12</v>
      </c>
      <c r="B7" s="45">
        <v>0.176040935020088</v>
      </c>
      <c r="O7" s="14"/>
      <c r="P7" s="45"/>
    </row>
    <row r="8" spans="1:16">
      <c r="A8" s="14" t="s">
        <v>6</v>
      </c>
      <c r="B8" s="45">
        <v>0.19706804236518038</v>
      </c>
      <c r="O8" s="14"/>
      <c r="P8" s="45"/>
    </row>
    <row r="9" spans="1:16">
      <c r="A9" s="14" t="s">
        <v>20</v>
      </c>
      <c r="B9" s="45">
        <v>0.19936821806873564</v>
      </c>
      <c r="O9" s="14"/>
      <c r="P9" s="45"/>
    </row>
    <row r="10" spans="1:16">
      <c r="A10" s="14" t="s">
        <v>11</v>
      </c>
      <c r="B10" s="45">
        <v>0.23111448705317861</v>
      </c>
      <c r="O10" s="14"/>
      <c r="P10" s="45"/>
    </row>
    <row r="11" spans="1:16">
      <c r="A11" s="14" t="s">
        <v>8</v>
      </c>
      <c r="B11" s="45">
        <v>0.24140087423041615</v>
      </c>
      <c r="O11" s="14"/>
      <c r="P11" s="45"/>
    </row>
    <row r="12" spans="1:16">
      <c r="A12" s="14" t="s">
        <v>73</v>
      </c>
      <c r="B12" s="45">
        <v>0.24445579177735161</v>
      </c>
    </row>
    <row r="13" spans="1:16">
      <c r="A13" s="14" t="s">
        <v>22</v>
      </c>
      <c r="B13" s="45">
        <v>0.2547035458153033</v>
      </c>
      <c r="O13" s="14"/>
      <c r="P13" s="45"/>
    </row>
    <row r="14" spans="1:16">
      <c r="A14" s="14" t="s">
        <v>13</v>
      </c>
      <c r="B14" s="45">
        <v>0.25831262087443219</v>
      </c>
      <c r="O14" s="14"/>
      <c r="P14" s="45"/>
    </row>
    <row r="15" spans="1:16">
      <c r="A15" s="14" t="s">
        <v>14</v>
      </c>
      <c r="B15" s="45">
        <v>0.25842161459112922</v>
      </c>
      <c r="O15" s="14"/>
      <c r="P15" s="45"/>
    </row>
    <row r="16" spans="1:16">
      <c r="A16" s="14" t="s">
        <v>10</v>
      </c>
      <c r="B16" s="45">
        <v>0.29707216858756758</v>
      </c>
      <c r="O16" s="14"/>
      <c r="P16" s="45"/>
    </row>
    <row r="17" spans="1:16">
      <c r="A17" s="14" t="s">
        <v>18</v>
      </c>
      <c r="B17" s="45">
        <v>0.30336907841846183</v>
      </c>
      <c r="O17" s="14"/>
      <c r="P17" s="45"/>
    </row>
    <row r="18" spans="1:16">
      <c r="A18" s="14" t="s">
        <v>19</v>
      </c>
      <c r="B18" s="45">
        <v>0.33293799761698878</v>
      </c>
      <c r="O18" s="14"/>
      <c r="P18" s="45"/>
    </row>
    <row r="19" spans="1:16">
      <c r="A19" s="16" t="s">
        <v>9</v>
      </c>
      <c r="B19" s="48">
        <v>0.33858957850335342</v>
      </c>
      <c r="O19" s="16"/>
      <c r="P19" s="48"/>
    </row>
    <row r="20" spans="1:16">
      <c r="A20" s="157"/>
    </row>
    <row r="21" spans="1:16">
      <c r="A21" s="135"/>
      <c r="F21" t="s">
        <v>460</v>
      </c>
    </row>
    <row r="22" spans="1:16">
      <c r="C22">
        <f>1/8</f>
        <v>0.125</v>
      </c>
    </row>
    <row r="23" spans="1:16">
      <c r="C23" s="206">
        <f>1/7</f>
        <v>0.14285714285714285</v>
      </c>
    </row>
    <row r="25" spans="1:16">
      <c r="C25">
        <f>1/7</f>
        <v>0.14285714285714285</v>
      </c>
    </row>
  </sheetData>
  <sortState ref="A4:B19">
    <sortCondition ref="B4:B19"/>
  </sortState>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72"/>
  <sheetViews>
    <sheetView showGridLines="0" workbookViewId="0">
      <selection activeCell="J25" sqref="J25"/>
    </sheetView>
  </sheetViews>
  <sheetFormatPr defaultRowHeight="15"/>
  <cols>
    <col min="1" max="1" width="19.42578125" customWidth="1"/>
  </cols>
  <sheetData>
    <row r="1" spans="1:1" ht="15.75">
      <c r="A1" s="66" t="s">
        <v>497</v>
      </c>
    </row>
    <row r="24" spans="1:13">
      <c r="A24" s="142" t="s">
        <v>472</v>
      </c>
      <c r="L24" s="2"/>
    </row>
    <row r="25" spans="1:13" ht="78" customHeight="1">
      <c r="A25" s="331" t="s">
        <v>462</v>
      </c>
      <c r="B25" s="332"/>
      <c r="C25" s="332"/>
      <c r="D25" s="332"/>
      <c r="E25" s="332"/>
      <c r="F25" s="332"/>
      <c r="G25" s="332"/>
      <c r="H25" s="332"/>
      <c r="L25" s="2"/>
    </row>
    <row r="29" spans="1:13">
      <c r="A29" s="276"/>
      <c r="B29" s="277" t="s">
        <v>74</v>
      </c>
      <c r="C29" s="277" t="s">
        <v>75</v>
      </c>
      <c r="D29" s="277" t="s">
        <v>76</v>
      </c>
      <c r="E29" s="277" t="s">
        <v>77</v>
      </c>
      <c r="F29" s="277" t="s">
        <v>78</v>
      </c>
      <c r="G29" s="277" t="s">
        <v>79</v>
      </c>
      <c r="H29" s="277" t="s">
        <v>80</v>
      </c>
      <c r="I29" s="277" t="s">
        <v>81</v>
      </c>
      <c r="J29" s="277" t="s">
        <v>82</v>
      </c>
      <c r="K29" s="277" t="s">
        <v>83</v>
      </c>
      <c r="L29" s="277" t="s">
        <v>84</v>
      </c>
      <c r="M29" s="277" t="s">
        <v>85</v>
      </c>
    </row>
    <row r="30" spans="1:13">
      <c r="A30" s="290" t="s">
        <v>86</v>
      </c>
      <c r="B30" s="290">
        <v>1.0942574269583334</v>
      </c>
      <c r="C30" s="290">
        <v>2.198118158083334</v>
      </c>
      <c r="D30" s="290">
        <v>3.9084261052499998</v>
      </c>
      <c r="E30" s="290">
        <v>6.0513946440416655</v>
      </c>
      <c r="F30" s="290">
        <v>8.3086260672083316</v>
      </c>
      <c r="G30" s="290">
        <v>10.692802238874998</v>
      </c>
      <c r="H30" s="290">
        <v>13.362450588458332</v>
      </c>
      <c r="I30" s="290">
        <v>16.38042504625</v>
      </c>
      <c r="J30" s="290">
        <v>19.151139754583333</v>
      </c>
      <c r="K30" s="290">
        <v>20.828040565416668</v>
      </c>
      <c r="L30" s="290">
        <v>21.364338545416668</v>
      </c>
      <c r="M30" s="290">
        <v>25.488948480416671</v>
      </c>
    </row>
    <row r="31" spans="1:13">
      <c r="A31" s="278" t="s">
        <v>524</v>
      </c>
      <c r="B31" s="278">
        <v>1.2170311545454546</v>
      </c>
      <c r="C31" s="278">
        <v>1.7954862727272727</v>
      </c>
      <c r="D31" s="278">
        <v>2.862572727272727</v>
      </c>
      <c r="E31" s="278">
        <v>4.4240919999999999</v>
      </c>
      <c r="F31" s="278">
        <v>6.1231135454545447</v>
      </c>
      <c r="G31" s="278">
        <v>8.1117882727272725</v>
      </c>
      <c r="H31" s="278">
        <v>9.9048981818181829</v>
      </c>
      <c r="I31" s="278">
        <v>12.408051727272726</v>
      </c>
      <c r="J31" s="278">
        <v>13.757133</v>
      </c>
      <c r="K31" s="278">
        <v>15.633256363636365</v>
      </c>
      <c r="L31" s="278">
        <v>17.588715454545454</v>
      </c>
      <c r="M31" s="278">
        <v>18.985304545454543</v>
      </c>
    </row>
    <row r="32" spans="1:13">
      <c r="A32" s="291" t="s">
        <v>525</v>
      </c>
      <c r="B32" s="291">
        <v>0.92455802142857135</v>
      </c>
      <c r="C32" s="291">
        <v>1.7935732857142859</v>
      </c>
      <c r="D32" s="291">
        <v>3.0305452857142856</v>
      </c>
      <c r="E32" s="291">
        <v>4.6590878571428567</v>
      </c>
      <c r="F32" s="291">
        <v>6.5472782857142846</v>
      </c>
      <c r="G32" s="291">
        <v>8.7926502142857128</v>
      </c>
      <c r="H32" s="291">
        <v>11.103661928571428</v>
      </c>
      <c r="I32" s="291">
        <v>13.853117142857142</v>
      </c>
      <c r="J32" s="291">
        <v>16.113392642857143</v>
      </c>
      <c r="K32" s="291">
        <v>18.259357857142856</v>
      </c>
      <c r="L32" s="291">
        <v>19.049252142857146</v>
      </c>
      <c r="M32" s="291">
        <v>19.865899285714281</v>
      </c>
    </row>
    <row r="33" spans="1:16">
      <c r="A33" s="278" t="s">
        <v>422</v>
      </c>
      <c r="B33" s="278">
        <v>1.05</v>
      </c>
      <c r="C33" s="278">
        <v>1.8</v>
      </c>
      <c r="D33" s="278">
        <v>3</v>
      </c>
      <c r="E33" s="278">
        <v>4.46</v>
      </c>
      <c r="F33" s="278">
        <v>5.91</v>
      </c>
      <c r="G33" s="278">
        <v>7.77</v>
      </c>
      <c r="H33" s="278">
        <v>9.34</v>
      </c>
      <c r="I33" s="278">
        <v>11.42</v>
      </c>
      <c r="J33" s="278">
        <v>12.91</v>
      </c>
      <c r="K33" s="278">
        <v>14.18</v>
      </c>
      <c r="L33" s="278">
        <v>15</v>
      </c>
      <c r="M33" s="278">
        <v>16.55</v>
      </c>
    </row>
    <row r="35" spans="1:16">
      <c r="B35">
        <f>+B31/B30-1</f>
        <v>0.11219821274450092</v>
      </c>
      <c r="C35">
        <f t="shared" ref="C35:M35" si="0">+C31/C30-1</f>
        <v>-0.18317117479578049</v>
      </c>
      <c r="D35">
        <f t="shared" si="0"/>
        <v>-0.26758939527407932</v>
      </c>
      <c r="E35">
        <f t="shared" si="0"/>
        <v>-0.268913653754832</v>
      </c>
      <c r="F35">
        <f t="shared" si="0"/>
        <v>-0.26304138663543342</v>
      </c>
      <c r="G35">
        <f t="shared" si="0"/>
        <v>-0.24137863101630475</v>
      </c>
      <c r="H35">
        <f t="shared" si="0"/>
        <v>-0.25875137077225729</v>
      </c>
      <c r="I35">
        <f t="shared" si="0"/>
        <v>-0.24250734079007774</v>
      </c>
      <c r="J35">
        <f t="shared" si="0"/>
        <v>-0.2816546076999108</v>
      </c>
      <c r="K35">
        <f t="shared" si="0"/>
        <v>-0.24941300577289238</v>
      </c>
      <c r="L35">
        <f t="shared" si="0"/>
        <v>-0.17672548498728058</v>
      </c>
      <c r="M35">
        <f t="shared" si="0"/>
        <v>-0.25515544275821811</v>
      </c>
    </row>
    <row r="36" spans="1:16">
      <c r="A36" s="292"/>
      <c r="B36" s="312">
        <f>+B30/B31-1</f>
        <v>-0.10087969164024868</v>
      </c>
      <c r="C36" s="312">
        <f t="shared" ref="C36:M36" si="1">+C30/C31-1</f>
        <v>0.22424670768687038</v>
      </c>
      <c r="D36" s="312">
        <f t="shared" si="1"/>
        <v>0.36535434297024616</v>
      </c>
      <c r="E36" s="312">
        <f t="shared" si="1"/>
        <v>0.3678274873220686</v>
      </c>
      <c r="F36" s="312">
        <f t="shared" si="1"/>
        <v>0.35692830216682636</v>
      </c>
      <c r="G36" s="312">
        <f t="shared" si="1"/>
        <v>0.31818063777938832</v>
      </c>
      <c r="H36" s="312">
        <f t="shared" si="1"/>
        <v>0.34907500745307685</v>
      </c>
      <c r="I36" s="312">
        <f t="shared" si="1"/>
        <v>0.32014480647643118</v>
      </c>
      <c r="J36" s="312">
        <f t="shared" si="1"/>
        <v>0.39208799933702276</v>
      </c>
      <c r="K36" s="312">
        <f t="shared" si="1"/>
        <v>0.33229060414205169</v>
      </c>
      <c r="L36" s="312">
        <f t="shared" si="1"/>
        <v>0.21466167331142305</v>
      </c>
      <c r="M36" s="312">
        <f t="shared" si="1"/>
        <v>0.34256200206802734</v>
      </c>
      <c r="N36" s="292"/>
      <c r="O36" s="292"/>
      <c r="P36" s="292"/>
    </row>
    <row r="37" spans="1:16">
      <c r="A37" s="293" t="s">
        <v>444</v>
      </c>
      <c r="B37" s="313">
        <f>+B32/B30-1</f>
        <v>-0.15508179460245397</v>
      </c>
      <c r="C37" s="313">
        <f t="shared" ref="C37:M37" si="2">+C32/C30-1</f>
        <v>-0.18404145877298705</v>
      </c>
      <c r="D37" s="313">
        <f t="shared" si="2"/>
        <v>-0.22461236208521362</v>
      </c>
      <c r="E37" s="313">
        <f t="shared" si="2"/>
        <v>-0.23008031516663752</v>
      </c>
      <c r="F37" s="313">
        <f t="shared" si="2"/>
        <v>-0.21199025774496716</v>
      </c>
      <c r="G37" s="313">
        <f t="shared" si="2"/>
        <v>-0.17770384059671929</v>
      </c>
      <c r="H37" s="313">
        <f t="shared" si="2"/>
        <v>-0.16904000092901428</v>
      </c>
      <c r="I37" s="313">
        <f t="shared" si="2"/>
        <v>-0.15428829815203349</v>
      </c>
      <c r="J37" s="313">
        <f t="shared" si="2"/>
        <v>-0.15861965139694534</v>
      </c>
      <c r="K37" s="313">
        <f t="shared" si="2"/>
        <v>-0.12332810185413734</v>
      </c>
      <c r="L37" s="313">
        <f t="shared" si="2"/>
        <v>-0.10836218484546445</v>
      </c>
      <c r="M37" s="313">
        <f t="shared" si="2"/>
        <v>-0.2206073427871148</v>
      </c>
      <c r="N37" s="295">
        <f>+AVERAGE(D37:I37)</f>
        <v>-0.1946191791124309</v>
      </c>
      <c r="O37" s="296"/>
      <c r="P37" s="292"/>
    </row>
    <row r="38" spans="1:16">
      <c r="A38" s="293" t="s">
        <v>443</v>
      </c>
      <c r="B38" s="294">
        <f t="shared" ref="B38:M38" si="3">+B32/B30-1</f>
        <v>-0.15508179460245397</v>
      </c>
      <c r="C38" s="294">
        <f t="shared" si="3"/>
        <v>-0.18404145877298705</v>
      </c>
      <c r="D38" s="294">
        <f t="shared" si="3"/>
        <v>-0.22461236208521362</v>
      </c>
      <c r="E38" s="294">
        <f t="shared" si="3"/>
        <v>-0.23008031516663752</v>
      </c>
      <c r="F38" s="294">
        <f t="shared" si="3"/>
        <v>-0.21199025774496716</v>
      </c>
      <c r="G38" s="294">
        <f t="shared" si="3"/>
        <v>-0.17770384059671929</v>
      </c>
      <c r="H38" s="294">
        <f t="shared" si="3"/>
        <v>-0.16904000092901428</v>
      </c>
      <c r="I38" s="294">
        <f t="shared" si="3"/>
        <v>-0.15428829815203349</v>
      </c>
      <c r="J38" s="294">
        <f t="shared" si="3"/>
        <v>-0.15861965139694534</v>
      </c>
      <c r="K38" s="294">
        <f t="shared" si="3"/>
        <v>-0.12332810185413734</v>
      </c>
      <c r="L38" s="294">
        <f t="shared" si="3"/>
        <v>-0.10836218484546445</v>
      </c>
      <c r="M38" s="294">
        <f t="shared" si="3"/>
        <v>-0.2206073427871148</v>
      </c>
      <c r="N38" s="295">
        <f>+AVERAGE(D38:I38)</f>
        <v>-0.1946191791124309</v>
      </c>
      <c r="O38" s="296"/>
      <c r="P38" s="292"/>
    </row>
    <row r="39" spans="1:16">
      <c r="A39" s="296"/>
      <c r="B39" s="297"/>
      <c r="C39" s="297"/>
      <c r="D39" s="297"/>
      <c r="E39" s="297"/>
      <c r="F39" s="297"/>
      <c r="G39" s="297"/>
      <c r="H39" s="297"/>
      <c r="I39" s="297"/>
      <c r="J39" s="297"/>
      <c r="K39" s="297"/>
      <c r="L39" s="297"/>
      <c r="M39" s="297"/>
      <c r="N39" s="298"/>
      <c r="O39" s="296"/>
      <c r="P39" s="292"/>
    </row>
    <row r="40" spans="1:16">
      <c r="A40" s="296"/>
      <c r="B40" s="297"/>
      <c r="C40" s="297"/>
      <c r="D40" s="297"/>
      <c r="E40" s="297"/>
      <c r="F40" s="297"/>
      <c r="G40" s="297"/>
      <c r="H40" s="297"/>
      <c r="I40" s="297"/>
      <c r="J40" s="297"/>
      <c r="K40" s="297"/>
      <c r="L40" s="297"/>
      <c r="M40" s="297"/>
      <c r="N40" s="298"/>
      <c r="O40" s="296"/>
      <c r="P40" s="292"/>
    </row>
    <row r="41" spans="1:16">
      <c r="B41" s="268"/>
      <c r="C41" s="268"/>
      <c r="D41" s="268"/>
      <c r="E41" s="268"/>
      <c r="F41" s="268"/>
      <c r="G41" s="268"/>
      <c r="H41" s="268"/>
      <c r="I41" s="268"/>
      <c r="J41" s="268"/>
      <c r="K41" s="268"/>
      <c r="L41" s="268"/>
      <c r="M41" s="268"/>
    </row>
    <row r="42" spans="1:16">
      <c r="B42" s="268"/>
      <c r="C42" s="268"/>
      <c r="D42" s="268"/>
      <c r="E42" s="268"/>
      <c r="F42" s="268"/>
      <c r="G42" s="268"/>
      <c r="H42" s="268"/>
      <c r="I42" s="268"/>
      <c r="J42" s="268"/>
      <c r="K42" s="268"/>
      <c r="L42" s="268"/>
      <c r="M42" s="268"/>
    </row>
    <row r="43" spans="1:16">
      <c r="B43" s="268"/>
      <c r="C43" s="268"/>
      <c r="D43" s="268"/>
      <c r="E43" s="268"/>
      <c r="F43" s="268"/>
      <c r="G43" s="268"/>
      <c r="H43" s="268"/>
      <c r="I43" s="268"/>
      <c r="J43" s="268"/>
      <c r="K43" s="268"/>
      <c r="L43" s="268"/>
      <c r="M43" s="268"/>
    </row>
    <row r="44" spans="1:16">
      <c r="B44" s="268"/>
      <c r="C44" s="268"/>
      <c r="D44" s="268"/>
      <c r="E44" s="268"/>
      <c r="F44" s="268"/>
      <c r="G44" s="268"/>
      <c r="H44" s="268"/>
      <c r="I44" s="268"/>
      <c r="J44" s="268"/>
      <c r="K44" s="268"/>
      <c r="L44" s="268"/>
      <c r="M44" s="268"/>
    </row>
    <row r="45" spans="1:16">
      <c r="B45" s="268"/>
      <c r="C45" s="268"/>
      <c r="D45" s="268"/>
      <c r="E45" s="268"/>
      <c r="F45" s="268"/>
      <c r="G45" s="268"/>
      <c r="H45" s="268"/>
      <c r="I45" s="268"/>
      <c r="J45" s="268"/>
      <c r="K45" s="268"/>
      <c r="L45" s="268"/>
      <c r="M45" s="268"/>
    </row>
    <row r="46" spans="1:16">
      <c r="B46" s="268"/>
      <c r="C46" s="268"/>
      <c r="D46" s="268"/>
      <c r="E46" s="268"/>
      <c r="F46" s="268"/>
      <c r="G46" s="268"/>
      <c r="H46" s="268"/>
      <c r="I46" s="268"/>
      <c r="J46" s="268"/>
      <c r="K46" s="268"/>
      <c r="L46" s="268"/>
      <c r="M46" s="268"/>
    </row>
    <row r="47" spans="1:16">
      <c r="B47" s="268"/>
      <c r="C47" s="268"/>
      <c r="D47" s="268"/>
      <c r="E47" s="268"/>
      <c r="F47" s="268"/>
      <c r="G47" s="268"/>
      <c r="H47" s="268"/>
      <c r="I47" s="268"/>
      <c r="J47" s="268"/>
      <c r="K47" s="268"/>
      <c r="L47" s="268"/>
      <c r="M47" s="268"/>
    </row>
    <row r="48" spans="1:16">
      <c r="B48" s="268"/>
      <c r="C48" s="268"/>
      <c r="D48" s="268"/>
      <c r="E48" s="268"/>
      <c r="F48" s="268"/>
      <c r="G48" s="268"/>
      <c r="H48" s="268"/>
      <c r="I48" s="268"/>
      <c r="J48" s="268"/>
      <c r="K48" s="268"/>
      <c r="L48" s="268"/>
      <c r="M48" s="268"/>
    </row>
    <row r="49" spans="2:13">
      <c r="B49" s="268"/>
      <c r="C49" s="268"/>
      <c r="D49" s="268"/>
      <c r="E49" s="268"/>
      <c r="F49" s="268"/>
      <c r="G49" s="268"/>
      <c r="H49" s="268"/>
      <c r="I49" s="268"/>
      <c r="J49" s="268"/>
      <c r="K49" s="268"/>
      <c r="L49" s="268"/>
      <c r="M49" s="268"/>
    </row>
    <row r="50" spans="2:13">
      <c r="B50" s="268"/>
      <c r="C50" s="268"/>
      <c r="D50" s="268"/>
      <c r="E50" s="268"/>
      <c r="F50" s="268"/>
      <c r="G50" s="268"/>
      <c r="H50" s="268"/>
      <c r="I50" s="268"/>
      <c r="J50" s="268"/>
      <c r="K50" s="268"/>
      <c r="L50" s="268"/>
      <c r="M50" s="268"/>
    </row>
    <row r="51" spans="2:13">
      <c r="B51" s="268"/>
      <c r="C51" s="268"/>
      <c r="D51" s="268"/>
      <c r="E51" s="268"/>
      <c r="F51" s="268"/>
      <c r="G51" s="268"/>
      <c r="H51" s="268"/>
      <c r="I51" s="268"/>
      <c r="J51" s="268"/>
      <c r="K51" s="268"/>
      <c r="L51" s="268"/>
      <c r="M51" s="268"/>
    </row>
    <row r="52" spans="2:13">
      <c r="B52" s="268"/>
      <c r="C52" s="268"/>
      <c r="D52" s="268"/>
      <c r="E52" s="268"/>
      <c r="F52" s="268"/>
      <c r="G52" s="268"/>
      <c r="H52" s="268"/>
      <c r="I52" s="268"/>
      <c r="J52" s="268"/>
      <c r="K52" s="268"/>
      <c r="L52" s="268"/>
      <c r="M52" s="268"/>
    </row>
    <row r="59" spans="2:13">
      <c r="B59" s="268"/>
      <c r="C59" s="268"/>
      <c r="D59" s="268"/>
      <c r="E59" s="268"/>
      <c r="F59" s="268"/>
      <c r="G59" s="268"/>
      <c r="H59" s="268"/>
      <c r="I59" s="268"/>
      <c r="J59" s="268"/>
      <c r="K59" s="268"/>
      <c r="L59" s="268"/>
      <c r="M59" s="268"/>
    </row>
    <row r="60" spans="2:13">
      <c r="B60" s="268"/>
      <c r="C60" s="268"/>
      <c r="D60" s="268"/>
      <c r="E60" s="268"/>
      <c r="F60" s="268"/>
      <c r="G60" s="268"/>
      <c r="H60" s="268"/>
      <c r="I60" s="268"/>
      <c r="J60" s="268"/>
      <c r="K60" s="268"/>
      <c r="L60" s="268"/>
      <c r="M60" s="268"/>
    </row>
    <row r="61" spans="2:13">
      <c r="B61" s="268"/>
      <c r="C61" s="268"/>
      <c r="D61" s="268"/>
      <c r="E61" s="268"/>
      <c r="F61" s="268"/>
      <c r="G61" s="268"/>
      <c r="H61" s="268"/>
      <c r="I61" s="268"/>
      <c r="J61" s="268"/>
      <c r="K61" s="268"/>
      <c r="L61" s="268"/>
      <c r="M61" s="268"/>
    </row>
    <row r="62" spans="2:13">
      <c r="B62" s="268"/>
      <c r="C62" s="268"/>
      <c r="D62" s="268"/>
      <c r="E62" s="268"/>
      <c r="F62" s="268"/>
      <c r="G62" s="268"/>
      <c r="H62" s="268"/>
      <c r="I62" s="268"/>
      <c r="J62" s="268"/>
      <c r="K62" s="268"/>
      <c r="L62" s="268"/>
      <c r="M62" s="268"/>
    </row>
    <row r="63" spans="2:13">
      <c r="B63" s="268"/>
      <c r="C63" s="268"/>
      <c r="D63" s="268"/>
      <c r="E63" s="268"/>
      <c r="F63" s="268"/>
      <c r="G63" s="268"/>
      <c r="H63" s="268"/>
      <c r="I63" s="268"/>
      <c r="J63" s="268"/>
      <c r="K63" s="268"/>
      <c r="L63" s="268"/>
      <c r="M63" s="268"/>
    </row>
    <row r="64" spans="2:13">
      <c r="B64" s="268"/>
      <c r="C64" s="268"/>
      <c r="D64" s="268"/>
      <c r="E64" s="268"/>
      <c r="F64" s="268"/>
      <c r="G64" s="268"/>
      <c r="H64" s="268"/>
      <c r="I64" s="268"/>
      <c r="J64" s="268"/>
      <c r="K64" s="268"/>
      <c r="L64" s="268"/>
      <c r="M64" s="268"/>
    </row>
    <row r="65" spans="2:13">
      <c r="B65" s="268"/>
      <c r="C65" s="268"/>
      <c r="D65" s="268"/>
      <c r="E65" s="268"/>
      <c r="F65" s="268"/>
      <c r="G65" s="268"/>
      <c r="H65" s="268"/>
      <c r="I65" s="268"/>
      <c r="J65" s="268"/>
      <c r="K65" s="268"/>
      <c r="L65" s="268"/>
      <c r="M65" s="268"/>
    </row>
    <row r="66" spans="2:13">
      <c r="B66" s="268"/>
      <c r="C66" s="268"/>
      <c r="D66" s="268"/>
      <c r="E66" s="268"/>
      <c r="F66" s="268"/>
      <c r="G66" s="268"/>
      <c r="H66" s="268"/>
      <c r="I66" s="268"/>
      <c r="J66" s="268"/>
      <c r="K66" s="268"/>
      <c r="L66" s="268"/>
      <c r="M66" s="268"/>
    </row>
    <row r="67" spans="2:13">
      <c r="B67" s="268"/>
      <c r="C67" s="268"/>
      <c r="D67" s="268"/>
      <c r="E67" s="268"/>
      <c r="F67" s="268"/>
      <c r="G67" s="268"/>
      <c r="H67" s="268"/>
      <c r="I67" s="268"/>
      <c r="J67" s="268"/>
      <c r="K67" s="268"/>
      <c r="L67" s="268"/>
      <c r="M67" s="268"/>
    </row>
    <row r="68" spans="2:13">
      <c r="B68" s="268"/>
      <c r="C68" s="268"/>
      <c r="D68" s="268"/>
      <c r="E68" s="268"/>
      <c r="F68" s="268"/>
      <c r="G68" s="268"/>
      <c r="H68" s="268"/>
      <c r="I68" s="268"/>
      <c r="J68" s="268"/>
      <c r="K68" s="268"/>
      <c r="L68" s="268"/>
      <c r="M68" s="268"/>
    </row>
    <row r="69" spans="2:13">
      <c r="B69" s="268"/>
      <c r="C69" s="268"/>
      <c r="D69" s="268"/>
      <c r="E69" s="268"/>
      <c r="F69" s="268"/>
      <c r="G69" s="268"/>
      <c r="H69" s="268"/>
      <c r="I69" s="268"/>
      <c r="J69" s="268"/>
      <c r="K69" s="268"/>
      <c r="L69" s="268"/>
      <c r="M69" s="268"/>
    </row>
    <row r="70" spans="2:13">
      <c r="B70" s="268"/>
      <c r="C70" s="268"/>
      <c r="D70" s="268"/>
      <c r="E70" s="268"/>
      <c r="F70" s="268"/>
      <c r="G70" s="268"/>
      <c r="H70" s="268"/>
      <c r="I70" s="268"/>
      <c r="J70" s="268"/>
      <c r="K70" s="268"/>
      <c r="L70" s="268"/>
      <c r="M70" s="268"/>
    </row>
    <row r="71" spans="2:13">
      <c r="B71" s="268"/>
      <c r="C71" s="268"/>
      <c r="D71" s="268"/>
      <c r="E71" s="268"/>
      <c r="F71" s="268"/>
      <c r="G71" s="268"/>
      <c r="H71" s="268"/>
      <c r="I71" s="268"/>
      <c r="J71" s="268"/>
      <c r="K71" s="268"/>
      <c r="L71" s="268"/>
      <c r="M71" s="268"/>
    </row>
    <row r="72" spans="2:13">
      <c r="B72" s="268"/>
      <c r="C72" s="268"/>
      <c r="D72" s="268"/>
      <c r="E72" s="268"/>
      <c r="F72" s="268"/>
      <c r="G72" s="268"/>
      <c r="H72" s="268"/>
      <c r="I72" s="268"/>
      <c r="J72" s="268"/>
      <c r="K72" s="268"/>
      <c r="L72" s="268"/>
      <c r="M72" s="268"/>
    </row>
  </sheetData>
  <mergeCells count="1">
    <mergeCell ref="A25:H2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showGridLines="0" topLeftCell="A4" zoomScaleNormal="100" workbookViewId="0">
      <selection activeCell="B13" sqref="B13"/>
    </sheetView>
  </sheetViews>
  <sheetFormatPr defaultRowHeight="15"/>
  <cols>
    <col min="1" max="1" width="9.140625" style="140"/>
    <col min="2" max="2" width="9.140625" style="310"/>
    <col min="3" max="3" width="40.85546875" style="136" customWidth="1"/>
    <col min="4" max="4" width="37.140625" style="136" customWidth="1"/>
    <col min="5" max="5" width="42.7109375" bestFit="1" customWidth="1"/>
  </cols>
  <sheetData>
    <row r="1" spans="1:5" ht="18.75">
      <c r="A1" s="97" t="s">
        <v>508</v>
      </c>
      <c r="B1" s="307"/>
      <c r="C1" s="137"/>
      <c r="D1" s="137"/>
    </row>
    <row r="2" spans="1:5">
      <c r="A2" s="139" t="s">
        <v>286</v>
      </c>
      <c r="B2" s="307"/>
      <c r="C2" s="137"/>
      <c r="D2" s="137"/>
    </row>
    <row r="3" spans="1:5">
      <c r="A3" s="138"/>
      <c r="B3" s="307"/>
      <c r="C3" s="137"/>
      <c r="D3" s="137"/>
    </row>
    <row r="4" spans="1:5" s="302" customFormat="1" ht="12.75">
      <c r="A4" s="311"/>
      <c r="B4" s="308" t="s">
        <v>511</v>
      </c>
      <c r="C4" s="143" t="s">
        <v>287</v>
      </c>
      <c r="D4" s="143" t="s">
        <v>285</v>
      </c>
      <c r="E4" s="311" t="s">
        <v>288</v>
      </c>
    </row>
    <row r="5" spans="1:5" s="300" customFormat="1" ht="89.25">
      <c r="A5" s="301" t="s">
        <v>289</v>
      </c>
      <c r="B5" s="309">
        <v>1.1000000000000001</v>
      </c>
      <c r="C5" s="303" t="s">
        <v>445</v>
      </c>
      <c r="D5" s="303" t="s">
        <v>475</v>
      </c>
      <c r="E5" s="303" t="s">
        <v>477</v>
      </c>
    </row>
    <row r="6" spans="1:5" s="300" customFormat="1" ht="25.5">
      <c r="A6" s="301" t="s">
        <v>289</v>
      </c>
      <c r="B6" s="309">
        <v>1.2</v>
      </c>
      <c r="C6" s="303" t="s">
        <v>446</v>
      </c>
      <c r="D6" s="303" t="s">
        <v>447</v>
      </c>
      <c r="E6" s="303"/>
    </row>
    <row r="7" spans="1:5" s="300" customFormat="1" ht="38.25">
      <c r="A7" s="301" t="s">
        <v>289</v>
      </c>
      <c r="B7" s="309">
        <v>1.3</v>
      </c>
      <c r="C7" s="303" t="s">
        <v>448</v>
      </c>
      <c r="D7" s="303" t="s">
        <v>447</v>
      </c>
      <c r="E7" s="303" t="s">
        <v>487</v>
      </c>
    </row>
    <row r="8" spans="1:5" s="300" customFormat="1" ht="25.5">
      <c r="A8" s="301" t="s">
        <v>289</v>
      </c>
      <c r="B8" s="309">
        <v>1.4</v>
      </c>
      <c r="C8" s="303" t="s">
        <v>449</v>
      </c>
      <c r="D8" s="303" t="s">
        <v>450</v>
      </c>
      <c r="E8" s="303"/>
    </row>
    <row r="9" spans="1:5" s="300" customFormat="1" ht="25.5">
      <c r="A9" s="301" t="s">
        <v>289</v>
      </c>
      <c r="B9" s="309">
        <v>1.5</v>
      </c>
      <c r="C9" s="303" t="s">
        <v>451</v>
      </c>
      <c r="D9" s="303" t="s">
        <v>450</v>
      </c>
      <c r="E9" s="303"/>
    </row>
    <row r="10" spans="1:5" s="300" customFormat="1" ht="38.25">
      <c r="A10" s="301" t="s">
        <v>289</v>
      </c>
      <c r="B10" s="309">
        <v>1.6</v>
      </c>
      <c r="C10" s="303" t="s">
        <v>488</v>
      </c>
      <c r="D10" s="303" t="s">
        <v>475</v>
      </c>
      <c r="E10" s="303" t="s">
        <v>433</v>
      </c>
    </row>
    <row r="11" spans="1:5" s="300" customFormat="1" ht="25.5">
      <c r="A11" s="301" t="s">
        <v>289</v>
      </c>
      <c r="B11" s="309">
        <v>1.7</v>
      </c>
      <c r="C11" s="303" t="s">
        <v>452</v>
      </c>
      <c r="D11" s="303" t="s">
        <v>434</v>
      </c>
      <c r="E11" s="301"/>
    </row>
    <row r="12" spans="1:5" s="300" customFormat="1" ht="153">
      <c r="A12" s="301" t="s">
        <v>289</v>
      </c>
      <c r="B12" s="309" t="s">
        <v>437</v>
      </c>
      <c r="C12" s="303" t="s">
        <v>453</v>
      </c>
      <c r="D12" s="304" t="s">
        <v>454</v>
      </c>
      <c r="E12" s="303" t="s">
        <v>455</v>
      </c>
    </row>
    <row r="13" spans="1:5" s="300" customFormat="1" ht="25.5">
      <c r="A13" s="301" t="s">
        <v>289</v>
      </c>
      <c r="B13" s="309" t="s">
        <v>391</v>
      </c>
      <c r="C13" s="303" t="s">
        <v>456</v>
      </c>
      <c r="D13" s="303" t="s">
        <v>494</v>
      </c>
      <c r="E13" s="305"/>
    </row>
    <row r="14" spans="1:5" s="300" customFormat="1" ht="25.5">
      <c r="A14" s="301" t="s">
        <v>289</v>
      </c>
      <c r="B14" s="309" t="s">
        <v>291</v>
      </c>
      <c r="C14" s="303" t="s">
        <v>457</v>
      </c>
      <c r="D14" s="303" t="s">
        <v>458</v>
      </c>
      <c r="E14" s="306"/>
    </row>
    <row r="15" spans="1:5" s="300" customFormat="1" ht="178.5">
      <c r="A15" s="301" t="s">
        <v>289</v>
      </c>
      <c r="B15" s="309" t="s">
        <v>292</v>
      </c>
      <c r="C15" s="303" t="s">
        <v>459</v>
      </c>
      <c r="D15" s="303" t="s">
        <v>460</v>
      </c>
      <c r="E15" s="303" t="s">
        <v>438</v>
      </c>
    </row>
    <row r="16" spans="1:5" s="300" customFormat="1" ht="25.5">
      <c r="A16" s="301" t="s">
        <v>289</v>
      </c>
      <c r="B16" s="309" t="s">
        <v>440</v>
      </c>
      <c r="C16" s="303" t="s">
        <v>290</v>
      </c>
      <c r="D16" s="303" t="s">
        <v>439</v>
      </c>
      <c r="E16" s="301"/>
    </row>
    <row r="17" spans="1:5" s="300" customFormat="1" ht="38.25">
      <c r="A17" s="301" t="s">
        <v>289</v>
      </c>
      <c r="B17" s="309" t="s">
        <v>293</v>
      </c>
      <c r="C17" s="303" t="s">
        <v>461</v>
      </c>
      <c r="D17" s="303" t="s">
        <v>460</v>
      </c>
      <c r="E17" s="301"/>
    </row>
    <row r="18" spans="1:5" s="300" customFormat="1" ht="114.75">
      <c r="A18" s="301" t="s">
        <v>289</v>
      </c>
      <c r="B18" s="309" t="s">
        <v>296</v>
      </c>
      <c r="C18" s="303" t="s">
        <v>471</v>
      </c>
      <c r="D18" s="303" t="s">
        <v>472</v>
      </c>
      <c r="E18" s="303" t="s">
        <v>462</v>
      </c>
    </row>
    <row r="19" spans="1:5" s="300" customFormat="1" ht="76.5">
      <c r="A19" s="301" t="s">
        <v>289</v>
      </c>
      <c r="B19" s="309" t="s">
        <v>294</v>
      </c>
      <c r="C19" s="303" t="s">
        <v>295</v>
      </c>
      <c r="D19" s="303" t="s">
        <v>498</v>
      </c>
      <c r="E19" s="303" t="s">
        <v>441</v>
      </c>
    </row>
    <row r="20" spans="1:5" s="300" customFormat="1" ht="38.25">
      <c r="A20" s="301" t="s">
        <v>289</v>
      </c>
      <c r="B20" s="309" t="s">
        <v>442</v>
      </c>
      <c r="C20" s="303" t="s">
        <v>463</v>
      </c>
      <c r="D20" s="303" t="s">
        <v>464</v>
      </c>
      <c r="E20" s="301"/>
    </row>
    <row r="21" spans="1:5" s="300" customFormat="1" ht="38.25">
      <c r="A21" s="301" t="s">
        <v>289</v>
      </c>
      <c r="B21" s="309" t="s">
        <v>392</v>
      </c>
      <c r="C21" s="303" t="s">
        <v>465</v>
      </c>
      <c r="D21" s="303" t="s">
        <v>466</v>
      </c>
      <c r="E21" s="306"/>
    </row>
    <row r="22" spans="1:5" s="300" customFormat="1" ht="51">
      <c r="A22" s="301" t="s">
        <v>289</v>
      </c>
      <c r="B22" s="309" t="s">
        <v>393</v>
      </c>
      <c r="C22" s="303" t="s">
        <v>478</v>
      </c>
      <c r="D22" s="303" t="s">
        <v>475</v>
      </c>
      <c r="E22" s="303" t="s">
        <v>526</v>
      </c>
    </row>
    <row r="23" spans="1:5" s="300" customFormat="1" ht="51">
      <c r="A23" s="301" t="s">
        <v>289</v>
      </c>
      <c r="B23" s="309" t="s">
        <v>394</v>
      </c>
      <c r="C23" s="303" t="s">
        <v>521</v>
      </c>
      <c r="D23" s="303" t="s">
        <v>475</v>
      </c>
      <c r="E23" s="301"/>
    </row>
    <row r="24" spans="1:5" s="300" customFormat="1" ht="38.25">
      <c r="A24" s="301" t="s">
        <v>289</v>
      </c>
      <c r="B24" s="309" t="s">
        <v>395</v>
      </c>
      <c r="C24" s="303" t="s">
        <v>467</v>
      </c>
      <c r="D24" s="303" t="s">
        <v>468</v>
      </c>
      <c r="E24" s="342" t="s">
        <v>469</v>
      </c>
    </row>
    <row r="25" spans="1:5" s="300" customFormat="1" ht="25.5">
      <c r="A25" s="301" t="s">
        <v>289</v>
      </c>
      <c r="B25" s="309" t="s">
        <v>396</v>
      </c>
      <c r="C25" s="303" t="s">
        <v>470</v>
      </c>
      <c r="D25" s="303" t="s">
        <v>476</v>
      </c>
      <c r="E25" s="343" t="s">
        <v>529</v>
      </c>
    </row>
    <row r="26" spans="1:5" s="300" customFormat="1" ht="25.5">
      <c r="A26" s="301" t="s">
        <v>289</v>
      </c>
      <c r="B26" s="309" t="s">
        <v>397</v>
      </c>
      <c r="C26" s="303" t="s">
        <v>473</v>
      </c>
      <c r="D26" s="303" t="s">
        <v>475</v>
      </c>
      <c r="E26" s="342" t="s">
        <v>474</v>
      </c>
    </row>
    <row r="27" spans="1:5">
      <c r="C27" s="141"/>
    </row>
  </sheetData>
  <pageMargins left="0.25" right="0.25" top="0.75" bottom="0.75" header="0.3" footer="0.3"/>
  <pageSetup scale="96"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row r="1" spans="1:1" ht="15.75">
      <c r="A1" s="66" t="s">
        <v>44</v>
      </c>
    </row>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6"/>
  <sheetViews>
    <sheetView showGridLines="0" workbookViewId="0">
      <selection activeCell="B58" sqref="B58"/>
    </sheetView>
  </sheetViews>
  <sheetFormatPr defaultRowHeight="12.75"/>
  <cols>
    <col min="1" max="13" width="9.140625" style="112"/>
    <col min="14" max="14" width="55.28515625" style="112" customWidth="1"/>
    <col min="15" max="15" width="14" style="112" customWidth="1"/>
    <col min="16" max="17" width="11" style="112" customWidth="1"/>
    <col min="18" max="16384" width="9.140625" style="112"/>
  </cols>
  <sheetData>
    <row r="1" spans="1:17" ht="15.75">
      <c r="A1" s="66" t="s">
        <v>506</v>
      </c>
      <c r="N1" s="66"/>
    </row>
    <row r="2" spans="1:17" ht="15.75">
      <c r="N2" s="66"/>
    </row>
    <row r="3" spans="1:17" ht="15.75">
      <c r="N3" s="66"/>
    </row>
    <row r="4" spans="1:17">
      <c r="N4" s="333" t="s">
        <v>95</v>
      </c>
      <c r="O4" s="110" t="s">
        <v>96</v>
      </c>
      <c r="P4" s="110" t="s">
        <v>97</v>
      </c>
      <c r="Q4" s="111" t="s">
        <v>98</v>
      </c>
    </row>
    <row r="5" spans="1:17">
      <c r="N5" s="334"/>
      <c r="O5" s="113" t="s">
        <v>99</v>
      </c>
      <c r="P5" s="113" t="s">
        <v>100</v>
      </c>
      <c r="Q5" s="113" t="s">
        <v>101</v>
      </c>
    </row>
    <row r="6" spans="1:17">
      <c r="N6" s="114" t="s">
        <v>102</v>
      </c>
      <c r="O6" s="110" t="s">
        <v>102</v>
      </c>
      <c r="P6" s="110" t="s">
        <v>102</v>
      </c>
      <c r="Q6" s="110" t="s">
        <v>102</v>
      </c>
    </row>
    <row r="7" spans="1:17">
      <c r="N7" s="115" t="s">
        <v>103</v>
      </c>
      <c r="O7" s="113" t="s">
        <v>104</v>
      </c>
      <c r="P7" s="113" t="s">
        <v>105</v>
      </c>
      <c r="Q7" s="113" t="s">
        <v>106</v>
      </c>
    </row>
    <row r="8" spans="1:17">
      <c r="N8" s="115" t="s">
        <v>102</v>
      </c>
      <c r="O8" s="113" t="s">
        <v>107</v>
      </c>
      <c r="P8" s="113" t="s">
        <v>108</v>
      </c>
      <c r="Q8" s="113" t="s">
        <v>109</v>
      </c>
    </row>
    <row r="9" spans="1:17" hidden="1">
      <c r="N9" s="115" t="s">
        <v>5</v>
      </c>
      <c r="O9" s="113" t="s">
        <v>110</v>
      </c>
      <c r="P9" s="113" t="s">
        <v>111</v>
      </c>
      <c r="Q9" s="113" t="s">
        <v>112</v>
      </c>
    </row>
    <row r="10" spans="1:17" hidden="1">
      <c r="N10" s="115" t="s">
        <v>102</v>
      </c>
      <c r="O10" s="113" t="s">
        <v>113</v>
      </c>
      <c r="P10" s="113" t="s">
        <v>113</v>
      </c>
      <c r="Q10" s="113" t="s">
        <v>114</v>
      </c>
    </row>
    <row r="11" spans="1:17" hidden="1">
      <c r="N11" s="115" t="s">
        <v>6</v>
      </c>
      <c r="O11" s="113" t="s">
        <v>115</v>
      </c>
      <c r="P11" s="113" t="s">
        <v>116</v>
      </c>
      <c r="Q11" s="113" t="s">
        <v>117</v>
      </c>
    </row>
    <row r="12" spans="1:17" hidden="1">
      <c r="N12" s="115" t="s">
        <v>102</v>
      </c>
      <c r="O12" s="113" t="s">
        <v>118</v>
      </c>
      <c r="P12" s="113" t="s">
        <v>119</v>
      </c>
      <c r="Q12" s="113" t="s">
        <v>120</v>
      </c>
    </row>
    <row r="13" spans="1:17" hidden="1">
      <c r="N13" s="115" t="s">
        <v>9</v>
      </c>
      <c r="O13" s="113" t="s">
        <v>121</v>
      </c>
      <c r="P13" s="113" t="s">
        <v>122</v>
      </c>
      <c r="Q13" s="113" t="s">
        <v>123</v>
      </c>
    </row>
    <row r="14" spans="1:17" hidden="1">
      <c r="N14" s="115" t="s">
        <v>102</v>
      </c>
      <c r="O14" s="113" t="s">
        <v>124</v>
      </c>
      <c r="P14" s="113" t="s">
        <v>125</v>
      </c>
      <c r="Q14" s="113" t="s">
        <v>126</v>
      </c>
    </row>
    <row r="15" spans="1:17" hidden="1">
      <c r="N15" s="115" t="s">
        <v>10</v>
      </c>
      <c r="O15" s="113" t="s">
        <v>127</v>
      </c>
      <c r="P15" s="113" t="s">
        <v>128</v>
      </c>
      <c r="Q15" s="113" t="s">
        <v>129</v>
      </c>
    </row>
    <row r="16" spans="1:17" hidden="1">
      <c r="N16" s="115" t="s">
        <v>102</v>
      </c>
      <c r="O16" s="113" t="s">
        <v>130</v>
      </c>
      <c r="P16" s="113" t="s">
        <v>131</v>
      </c>
      <c r="Q16" s="113" t="s">
        <v>130</v>
      </c>
    </row>
    <row r="17" spans="14:17" hidden="1">
      <c r="N17" s="115" t="s">
        <v>11</v>
      </c>
      <c r="O17" s="113" t="s">
        <v>132</v>
      </c>
      <c r="P17" s="113" t="s">
        <v>133</v>
      </c>
      <c r="Q17" s="113" t="s">
        <v>134</v>
      </c>
    </row>
    <row r="18" spans="14:17" hidden="1">
      <c r="N18" s="115" t="s">
        <v>102</v>
      </c>
      <c r="O18" s="113" t="s">
        <v>135</v>
      </c>
      <c r="P18" s="113" t="s">
        <v>136</v>
      </c>
      <c r="Q18" s="113" t="s">
        <v>137</v>
      </c>
    </row>
    <row r="19" spans="14:17" hidden="1">
      <c r="N19" s="115" t="s">
        <v>12</v>
      </c>
      <c r="O19" s="113" t="s">
        <v>138</v>
      </c>
      <c r="P19" s="113" t="s">
        <v>139</v>
      </c>
      <c r="Q19" s="113" t="s">
        <v>140</v>
      </c>
    </row>
    <row r="20" spans="14:17" hidden="1">
      <c r="N20" s="115" t="s">
        <v>102</v>
      </c>
      <c r="O20" s="113" t="s">
        <v>141</v>
      </c>
      <c r="P20" s="113" t="s">
        <v>142</v>
      </c>
      <c r="Q20" s="113" t="s">
        <v>143</v>
      </c>
    </row>
    <row r="21" spans="14:17" hidden="1">
      <c r="N21" s="115" t="s">
        <v>13</v>
      </c>
      <c r="O21" s="113" t="s">
        <v>144</v>
      </c>
      <c r="P21" s="113" t="s">
        <v>145</v>
      </c>
      <c r="Q21" s="113" t="s">
        <v>146</v>
      </c>
    </row>
    <row r="22" spans="14:17" hidden="1">
      <c r="N22" s="115" t="s">
        <v>102</v>
      </c>
      <c r="O22" s="113" t="s">
        <v>147</v>
      </c>
      <c r="P22" s="113" t="s">
        <v>148</v>
      </c>
      <c r="Q22" s="113" t="s">
        <v>149</v>
      </c>
    </row>
    <row r="23" spans="14:17" hidden="1">
      <c r="N23" s="115" t="s">
        <v>14</v>
      </c>
      <c r="O23" s="113" t="s">
        <v>150</v>
      </c>
      <c r="P23" s="113" t="s">
        <v>151</v>
      </c>
      <c r="Q23" s="113" t="s">
        <v>152</v>
      </c>
    </row>
    <row r="24" spans="14:17" hidden="1">
      <c r="N24" s="115" t="s">
        <v>102</v>
      </c>
      <c r="O24" s="113" t="s">
        <v>130</v>
      </c>
      <c r="P24" s="113" t="s">
        <v>153</v>
      </c>
      <c r="Q24" s="113" t="s">
        <v>154</v>
      </c>
    </row>
    <row r="25" spans="14:17" hidden="1">
      <c r="N25" s="115" t="s">
        <v>18</v>
      </c>
      <c r="O25" s="113" t="s">
        <v>155</v>
      </c>
      <c r="P25" s="113" t="s">
        <v>156</v>
      </c>
      <c r="Q25" s="113" t="s">
        <v>157</v>
      </c>
    </row>
    <row r="26" spans="14:17" hidden="1">
      <c r="N26" s="115" t="s">
        <v>102</v>
      </c>
      <c r="O26" s="113" t="s">
        <v>158</v>
      </c>
      <c r="P26" s="113" t="s">
        <v>158</v>
      </c>
      <c r="Q26" s="113" t="s">
        <v>158</v>
      </c>
    </row>
    <row r="27" spans="14:17" hidden="1">
      <c r="N27" s="115" t="s">
        <v>19</v>
      </c>
      <c r="O27" s="113" t="s">
        <v>159</v>
      </c>
      <c r="P27" s="113" t="s">
        <v>160</v>
      </c>
      <c r="Q27" s="113" t="s">
        <v>161</v>
      </c>
    </row>
    <row r="28" spans="14:17" hidden="1">
      <c r="N28" s="115" t="s">
        <v>102</v>
      </c>
      <c r="O28" s="113" t="s">
        <v>162</v>
      </c>
      <c r="P28" s="113" t="s">
        <v>163</v>
      </c>
      <c r="Q28" s="113" t="s">
        <v>164</v>
      </c>
    </row>
    <row r="29" spans="14:17" hidden="1">
      <c r="N29" s="115" t="s">
        <v>20</v>
      </c>
      <c r="O29" s="113" t="s">
        <v>165</v>
      </c>
      <c r="P29" s="113" t="s">
        <v>166</v>
      </c>
      <c r="Q29" s="113" t="s">
        <v>167</v>
      </c>
    </row>
    <row r="30" spans="14:17" hidden="1">
      <c r="N30" s="115" t="s">
        <v>102</v>
      </c>
      <c r="O30" s="113" t="s">
        <v>168</v>
      </c>
      <c r="P30" s="113" t="s">
        <v>168</v>
      </c>
      <c r="Q30" s="113" t="s">
        <v>113</v>
      </c>
    </row>
    <row r="31" spans="14:17" hidden="1">
      <c r="N31" s="115" t="s">
        <v>22</v>
      </c>
      <c r="O31" s="113" t="s">
        <v>169</v>
      </c>
      <c r="P31" s="113" t="s">
        <v>170</v>
      </c>
      <c r="Q31" s="113" t="s">
        <v>171</v>
      </c>
    </row>
    <row r="32" spans="14:17" hidden="1">
      <c r="N32" s="115" t="s">
        <v>102</v>
      </c>
      <c r="O32" s="113" t="s">
        <v>172</v>
      </c>
      <c r="P32" s="113" t="s">
        <v>173</v>
      </c>
      <c r="Q32" s="113" t="s">
        <v>174</v>
      </c>
    </row>
    <row r="33" spans="14:17">
      <c r="N33" s="115" t="s">
        <v>175</v>
      </c>
      <c r="O33" s="113" t="s">
        <v>176</v>
      </c>
      <c r="P33" s="113" t="s">
        <v>177</v>
      </c>
      <c r="Q33" s="113" t="s">
        <v>178</v>
      </c>
    </row>
    <row r="34" spans="14:17">
      <c r="N34" s="115" t="s">
        <v>102</v>
      </c>
      <c r="O34" s="113" t="s">
        <v>179</v>
      </c>
      <c r="P34" s="113" t="s">
        <v>180</v>
      </c>
      <c r="Q34" s="113" t="s">
        <v>181</v>
      </c>
    </row>
    <row r="35" spans="14:17">
      <c r="N35" s="115" t="s">
        <v>182</v>
      </c>
      <c r="O35" s="113" t="s">
        <v>183</v>
      </c>
      <c r="P35" s="113" t="s">
        <v>184</v>
      </c>
      <c r="Q35" s="113" t="s">
        <v>185</v>
      </c>
    </row>
    <row r="36" spans="14:17">
      <c r="O36" s="113" t="s">
        <v>186</v>
      </c>
      <c r="P36" s="113" t="s">
        <v>187</v>
      </c>
      <c r="Q36" s="113" t="s">
        <v>188</v>
      </c>
    </row>
    <row r="37" spans="14:17">
      <c r="N37" s="115" t="s">
        <v>189</v>
      </c>
      <c r="O37" s="113" t="s">
        <v>177</v>
      </c>
      <c r="P37" s="113" t="s">
        <v>190</v>
      </c>
      <c r="Q37" s="113" t="s">
        <v>191</v>
      </c>
    </row>
    <row r="38" spans="14:17">
      <c r="N38" s="115" t="s">
        <v>102</v>
      </c>
      <c r="O38" s="113" t="s">
        <v>192</v>
      </c>
      <c r="P38" s="113" t="s">
        <v>193</v>
      </c>
      <c r="Q38" s="113" t="s">
        <v>194</v>
      </c>
    </row>
    <row r="39" spans="14:17">
      <c r="N39" s="115" t="s">
        <v>3</v>
      </c>
      <c r="O39" s="113" t="s">
        <v>195</v>
      </c>
      <c r="P39" s="113" t="s">
        <v>196</v>
      </c>
      <c r="Q39" s="113" t="s">
        <v>197</v>
      </c>
    </row>
    <row r="40" spans="14:17">
      <c r="N40" s="115" t="s">
        <v>102</v>
      </c>
      <c r="O40" s="113" t="s">
        <v>198</v>
      </c>
      <c r="P40" s="113" t="s">
        <v>199</v>
      </c>
      <c r="Q40" s="113" t="s">
        <v>200</v>
      </c>
    </row>
    <row r="41" spans="14:17">
      <c r="N41" s="115" t="s">
        <v>201</v>
      </c>
      <c r="O41" s="113" t="s">
        <v>202</v>
      </c>
      <c r="P41" s="113" t="s">
        <v>203</v>
      </c>
      <c r="Q41" s="113" t="s">
        <v>204</v>
      </c>
    </row>
    <row r="42" spans="14:17">
      <c r="O42" s="113" t="s">
        <v>205</v>
      </c>
      <c r="P42" s="113" t="s">
        <v>206</v>
      </c>
      <c r="Q42" s="113" t="s">
        <v>207</v>
      </c>
    </row>
    <row r="43" spans="14:17">
      <c r="N43" s="115" t="s">
        <v>208</v>
      </c>
      <c r="O43" s="113" t="s">
        <v>209</v>
      </c>
      <c r="P43" s="113" t="s">
        <v>210</v>
      </c>
      <c r="Q43" s="113" t="s">
        <v>210</v>
      </c>
    </row>
    <row r="44" spans="14:17">
      <c r="N44" s="115" t="s">
        <v>102</v>
      </c>
      <c r="O44" s="113" t="s">
        <v>211</v>
      </c>
      <c r="P44" s="113" t="s">
        <v>212</v>
      </c>
      <c r="Q44" s="113" t="s">
        <v>213</v>
      </c>
    </row>
    <row r="45" spans="14:17">
      <c r="N45" s="115" t="s">
        <v>214</v>
      </c>
      <c r="O45" s="113" t="s">
        <v>102</v>
      </c>
      <c r="P45" s="113" t="s">
        <v>215</v>
      </c>
      <c r="Q45" s="113" t="s">
        <v>216</v>
      </c>
    </row>
    <row r="46" spans="14:17">
      <c r="N46" s="115" t="s">
        <v>102</v>
      </c>
      <c r="O46" s="113" t="s">
        <v>102</v>
      </c>
      <c r="P46" s="113" t="s">
        <v>217</v>
      </c>
      <c r="Q46" s="113" t="s">
        <v>218</v>
      </c>
    </row>
    <row r="47" spans="14:17">
      <c r="N47" s="115" t="s">
        <v>219</v>
      </c>
      <c r="O47" s="113" t="s">
        <v>102</v>
      </c>
      <c r="P47" s="113" t="s">
        <v>220</v>
      </c>
      <c r="Q47" s="113" t="s">
        <v>155</v>
      </c>
    </row>
    <row r="48" spans="14:17">
      <c r="O48" s="113" t="s">
        <v>102</v>
      </c>
      <c r="P48" s="113" t="s">
        <v>221</v>
      </c>
      <c r="Q48" s="113" t="s">
        <v>213</v>
      </c>
    </row>
    <row r="49" spans="2:17">
      <c r="N49" s="115" t="s">
        <v>222</v>
      </c>
      <c r="O49" s="113" t="s">
        <v>102</v>
      </c>
      <c r="P49" s="113" t="s">
        <v>223</v>
      </c>
      <c r="Q49" s="113" t="s">
        <v>224</v>
      </c>
    </row>
    <row r="50" spans="2:17">
      <c r="N50" s="115" t="s">
        <v>102</v>
      </c>
      <c r="O50" s="113" t="s">
        <v>102</v>
      </c>
      <c r="P50" s="113" t="s">
        <v>225</v>
      </c>
      <c r="Q50" s="113" t="s">
        <v>226</v>
      </c>
    </row>
    <row r="51" spans="2:17">
      <c r="N51" s="115" t="s">
        <v>227</v>
      </c>
      <c r="O51" s="113" t="s">
        <v>102</v>
      </c>
      <c r="P51" s="113" t="s">
        <v>228</v>
      </c>
      <c r="Q51" s="113" t="s">
        <v>229</v>
      </c>
    </row>
    <row r="52" spans="2:17">
      <c r="N52" s="115" t="s">
        <v>102</v>
      </c>
      <c r="O52" s="113" t="s">
        <v>102</v>
      </c>
      <c r="P52" s="113" t="s">
        <v>230</v>
      </c>
      <c r="Q52" s="113" t="s">
        <v>231</v>
      </c>
    </row>
    <row r="53" spans="2:17">
      <c r="N53" s="115" t="s">
        <v>232</v>
      </c>
      <c r="O53" s="113" t="s">
        <v>102</v>
      </c>
      <c r="P53" s="113" t="s">
        <v>233</v>
      </c>
      <c r="Q53" s="113" t="s">
        <v>234</v>
      </c>
    </row>
    <row r="54" spans="2:17">
      <c r="N54" s="115" t="s">
        <v>102</v>
      </c>
      <c r="O54" s="113" t="s">
        <v>102</v>
      </c>
      <c r="P54" s="113" t="s">
        <v>235</v>
      </c>
      <c r="Q54" s="113" t="s">
        <v>236</v>
      </c>
    </row>
    <row r="55" spans="2:17">
      <c r="N55" s="115" t="s">
        <v>237</v>
      </c>
      <c r="O55" s="113" t="s">
        <v>102</v>
      </c>
      <c r="P55" s="113" t="s">
        <v>102</v>
      </c>
      <c r="Q55" s="113" t="s">
        <v>238</v>
      </c>
    </row>
    <row r="56" spans="2:17">
      <c r="B56" s="112" t="s">
        <v>498</v>
      </c>
      <c r="N56" s="115" t="s">
        <v>102</v>
      </c>
      <c r="O56" s="113" t="s">
        <v>102</v>
      </c>
      <c r="P56" s="113" t="s">
        <v>102</v>
      </c>
      <c r="Q56" s="113" t="s">
        <v>239</v>
      </c>
    </row>
    <row r="57" spans="2:17" ht="45" customHeight="1">
      <c r="B57" s="335" t="s">
        <v>441</v>
      </c>
      <c r="C57" s="335"/>
      <c r="D57" s="335"/>
      <c r="E57" s="335"/>
      <c r="F57" s="335"/>
      <c r="G57" s="335"/>
      <c r="H57" s="335"/>
      <c r="I57" s="335"/>
      <c r="J57" s="335"/>
      <c r="K57" s="335"/>
      <c r="L57" s="335"/>
      <c r="N57" s="115" t="s">
        <v>240</v>
      </c>
      <c r="O57" s="113" t="s">
        <v>102</v>
      </c>
      <c r="P57" s="113" t="s">
        <v>102</v>
      </c>
      <c r="Q57" s="113" t="s">
        <v>241</v>
      </c>
    </row>
    <row r="58" spans="2:17">
      <c r="N58" s="115" t="s">
        <v>102</v>
      </c>
      <c r="O58" s="113" t="s">
        <v>102</v>
      </c>
      <c r="P58" s="113" t="s">
        <v>102</v>
      </c>
      <c r="Q58" s="113" t="s">
        <v>242</v>
      </c>
    </row>
    <row r="59" spans="2:17">
      <c r="N59" s="115" t="s">
        <v>243</v>
      </c>
      <c r="O59" s="113" t="s">
        <v>102</v>
      </c>
      <c r="P59" s="113" t="s">
        <v>102</v>
      </c>
      <c r="Q59" s="113" t="s">
        <v>244</v>
      </c>
    </row>
    <row r="60" spans="2:17">
      <c r="N60" s="115" t="s">
        <v>102</v>
      </c>
      <c r="O60" s="113" t="s">
        <v>102</v>
      </c>
      <c r="P60" s="113" t="s">
        <v>102</v>
      </c>
      <c r="Q60" s="113" t="s">
        <v>245</v>
      </c>
    </row>
    <row r="61" spans="2:17">
      <c r="N61" s="115" t="s">
        <v>246</v>
      </c>
      <c r="O61" s="113" t="s">
        <v>102</v>
      </c>
      <c r="P61" s="113" t="s">
        <v>102</v>
      </c>
      <c r="Q61" s="113" t="s">
        <v>247</v>
      </c>
    </row>
    <row r="62" spans="2:17">
      <c r="N62" s="115" t="s">
        <v>102</v>
      </c>
      <c r="O62" s="113" t="s">
        <v>102</v>
      </c>
      <c r="P62" s="113" t="s">
        <v>102</v>
      </c>
      <c r="Q62" s="113" t="s">
        <v>174</v>
      </c>
    </row>
    <row r="63" spans="2:17">
      <c r="N63" s="115" t="s">
        <v>248</v>
      </c>
      <c r="O63" s="113" t="s">
        <v>102</v>
      </c>
      <c r="P63" s="113" t="s">
        <v>102</v>
      </c>
      <c r="Q63" s="113" t="s">
        <v>249</v>
      </c>
    </row>
    <row r="64" spans="2:17">
      <c r="N64" s="115" t="s">
        <v>102</v>
      </c>
      <c r="O64" s="113" t="s">
        <v>102</v>
      </c>
      <c r="P64" s="113" t="s">
        <v>102</v>
      </c>
      <c r="Q64" s="113" t="s">
        <v>250</v>
      </c>
    </row>
    <row r="65" spans="14:17">
      <c r="N65" s="115" t="s">
        <v>251</v>
      </c>
      <c r="O65" s="113" t="s">
        <v>102</v>
      </c>
      <c r="P65" s="113" t="s">
        <v>102</v>
      </c>
      <c r="Q65" s="113" t="s">
        <v>252</v>
      </c>
    </row>
    <row r="66" spans="14:17">
      <c r="N66" s="115" t="s">
        <v>102</v>
      </c>
      <c r="O66" s="113" t="s">
        <v>102</v>
      </c>
      <c r="P66" s="113" t="s">
        <v>102</v>
      </c>
      <c r="Q66" s="113" t="s">
        <v>253</v>
      </c>
    </row>
    <row r="67" spans="14:17">
      <c r="N67" s="115" t="s">
        <v>254</v>
      </c>
      <c r="O67" s="113" t="s">
        <v>102</v>
      </c>
      <c r="P67" s="113" t="s">
        <v>102</v>
      </c>
      <c r="Q67" s="113" t="s">
        <v>255</v>
      </c>
    </row>
    <row r="68" spans="14:17">
      <c r="N68" s="115" t="s">
        <v>102</v>
      </c>
      <c r="O68" s="113" t="s">
        <v>102</v>
      </c>
      <c r="P68" s="113" t="s">
        <v>102</v>
      </c>
      <c r="Q68" s="113" t="s">
        <v>256</v>
      </c>
    </row>
    <row r="69" spans="14:17">
      <c r="N69" s="115" t="s">
        <v>257</v>
      </c>
      <c r="O69" s="113" t="s">
        <v>203</v>
      </c>
      <c r="P69" s="113" t="s">
        <v>258</v>
      </c>
      <c r="Q69" s="113" t="s">
        <v>259</v>
      </c>
    </row>
    <row r="70" spans="14:17">
      <c r="N70" s="115" t="s">
        <v>102</v>
      </c>
      <c r="O70" s="113" t="s">
        <v>260</v>
      </c>
      <c r="P70" s="113" t="s">
        <v>261</v>
      </c>
      <c r="Q70" s="113" t="s">
        <v>262</v>
      </c>
    </row>
    <row r="71" spans="14:17">
      <c r="N71" s="115" t="s">
        <v>102</v>
      </c>
      <c r="O71" s="113" t="s">
        <v>102</v>
      </c>
      <c r="P71" s="113" t="s">
        <v>102</v>
      </c>
      <c r="Q71" s="113" t="s">
        <v>102</v>
      </c>
    </row>
    <row r="72" spans="14:17">
      <c r="N72" s="115" t="s">
        <v>263</v>
      </c>
      <c r="O72" s="113" t="s">
        <v>264</v>
      </c>
      <c r="P72" s="113" t="s">
        <v>265</v>
      </c>
      <c r="Q72" s="113" t="s">
        <v>266</v>
      </c>
    </row>
    <row r="73" spans="14:17">
      <c r="N73" s="116" t="s">
        <v>267</v>
      </c>
      <c r="O73" s="117" t="s">
        <v>268</v>
      </c>
      <c r="P73" s="117" t="s">
        <v>269</v>
      </c>
      <c r="Q73" s="117" t="s">
        <v>270</v>
      </c>
    </row>
    <row r="74" spans="14:17">
      <c r="N74" s="118" t="s">
        <v>271</v>
      </c>
    </row>
    <row r="75" spans="14:17">
      <c r="N75" s="118" t="s">
        <v>272</v>
      </c>
    </row>
    <row r="77" spans="14:17">
      <c r="N77" s="112" t="s">
        <v>273</v>
      </c>
      <c r="O77" s="119">
        <v>43.368633000000003</v>
      </c>
      <c r="P77" s="119">
        <v>44.138993999999997</v>
      </c>
      <c r="Q77" s="119">
        <v>43.426091</v>
      </c>
    </row>
    <row r="78" spans="14:17">
      <c r="N78" s="112" t="s">
        <v>274</v>
      </c>
      <c r="O78" s="119">
        <v>35.015785000000001</v>
      </c>
      <c r="P78" s="119">
        <v>35.132491999999999</v>
      </c>
      <c r="Q78" s="119">
        <v>35.714880999999998</v>
      </c>
    </row>
    <row r="79" spans="14:17">
      <c r="O79" s="119"/>
      <c r="P79" s="119"/>
      <c r="Q79" s="119"/>
    </row>
    <row r="80" spans="14:17">
      <c r="N80" s="112" t="s">
        <v>275</v>
      </c>
      <c r="O80" s="120">
        <v>4.7399999999999998E-2</v>
      </c>
      <c r="P80" s="120">
        <v>4.7600000000000003E-2</v>
      </c>
      <c r="Q80" s="120">
        <v>3.95E-2</v>
      </c>
    </row>
    <row r="81" spans="14:17">
      <c r="N81" s="112" t="s">
        <v>276</v>
      </c>
      <c r="O81" s="120">
        <v>0</v>
      </c>
      <c r="P81" s="120">
        <v>1.91E-3</v>
      </c>
      <c r="Q81" s="120">
        <v>3.2399999999999998E-3</v>
      </c>
    </row>
    <row r="82" spans="14:17">
      <c r="N82" s="112" t="s">
        <v>277</v>
      </c>
      <c r="O82" s="120">
        <v>0</v>
      </c>
      <c r="P82" s="120">
        <v>-2.04E-6</v>
      </c>
      <c r="Q82" s="120">
        <v>-3.5099999999999999E-6</v>
      </c>
    </row>
    <row r="83" spans="14:17">
      <c r="N83" s="112" t="s">
        <v>257</v>
      </c>
      <c r="O83" s="120">
        <v>-0.16800000000000001</v>
      </c>
      <c r="P83" s="120">
        <v>-0.19800000000000001</v>
      </c>
      <c r="Q83" s="120">
        <v>-6.0400000000000002E-2</v>
      </c>
    </row>
    <row r="84" spans="14:17">
      <c r="O84" s="113"/>
      <c r="P84" s="113"/>
      <c r="Q84" s="113"/>
    </row>
    <row r="85" spans="14:17">
      <c r="N85" s="112" t="s">
        <v>278</v>
      </c>
      <c r="O85" s="121">
        <f>+O83+(O78*O80)</f>
        <v>1.491748209</v>
      </c>
      <c r="P85" s="121">
        <f>+P83+(P80*P78)+(P77*(P81+(P82*P77)))</f>
        <v>1.5546376661256827</v>
      </c>
      <c r="Q85" s="121">
        <f>+Q83+(Q80*Q78)+(Q77*(Q81+(Q82*Q77)))</f>
        <v>1.4844190872578136</v>
      </c>
    </row>
    <row r="86" spans="14:17">
      <c r="N86" s="112" t="s">
        <v>279</v>
      </c>
      <c r="O86" s="119">
        <f>+EXP(O85)</f>
        <v>4.4448592736794241</v>
      </c>
      <c r="P86" s="119">
        <f>+EXP(P85)</f>
        <v>4.7333711537008947</v>
      </c>
      <c r="Q86" s="119">
        <f>+EXP(Q85)</f>
        <v>4.4124014479060181</v>
      </c>
    </row>
    <row r="90" spans="14:17" ht="36">
      <c r="N90" s="122"/>
      <c r="O90" s="123" t="s">
        <v>280</v>
      </c>
      <c r="P90" s="123" t="s">
        <v>281</v>
      </c>
      <c r="Q90" s="123" t="s">
        <v>282</v>
      </c>
    </row>
    <row r="91" spans="14:17">
      <c r="N91" s="114" t="s">
        <v>103</v>
      </c>
      <c r="O91" s="124">
        <v>9.1700000000000004E-2</v>
      </c>
      <c r="P91" s="125">
        <f>+$O$111*(1+O91)</f>
        <v>4.8170186606789995</v>
      </c>
      <c r="Q91" s="125">
        <f>+P91-$O$111</f>
        <v>0.40461721277298146</v>
      </c>
    </row>
    <row r="92" spans="14:17">
      <c r="N92" s="115" t="s">
        <v>175</v>
      </c>
      <c r="O92" s="126">
        <v>3.95E-2</v>
      </c>
      <c r="P92" s="127">
        <f t="shared" ref="P92:P109" si="0">+$O$111*(1+O92)</f>
        <v>4.5866913050983058</v>
      </c>
      <c r="Q92" s="127">
        <f t="shared" ref="Q92:Q109" si="1">+P92-$O$111</f>
        <v>0.17428985719228773</v>
      </c>
    </row>
    <row r="93" spans="14:17">
      <c r="N93" s="115" t="s">
        <v>182</v>
      </c>
      <c r="O93" s="126">
        <v>-0.34200000000000003</v>
      </c>
      <c r="P93" s="127">
        <f t="shared" si="0"/>
        <v>2.9033601527221595</v>
      </c>
      <c r="Q93" s="127">
        <f t="shared" si="1"/>
        <v>-1.5090412951838585</v>
      </c>
    </row>
    <row r="94" spans="14:17">
      <c r="N94" s="115" t="s">
        <v>189</v>
      </c>
      <c r="O94" s="126">
        <v>5.4399999999999997E-2</v>
      </c>
      <c r="P94" s="127">
        <f t="shared" si="0"/>
        <v>4.6524360866721057</v>
      </c>
      <c r="Q94" s="127">
        <f t="shared" si="1"/>
        <v>0.24003463876608766</v>
      </c>
    </row>
    <row r="95" spans="14:17">
      <c r="N95" s="115" t="s">
        <v>3</v>
      </c>
      <c r="O95" s="126">
        <v>-0.16900000000000001</v>
      </c>
      <c r="P95" s="127">
        <f t="shared" si="0"/>
        <v>3.666705603209901</v>
      </c>
      <c r="Q95" s="127">
        <f t="shared" si="1"/>
        <v>-0.74569584469611705</v>
      </c>
    </row>
    <row r="96" spans="14:17">
      <c r="N96" s="115" t="s">
        <v>201</v>
      </c>
      <c r="O96" s="126">
        <v>-0.21099999999999999</v>
      </c>
      <c r="P96" s="127">
        <f t="shared" si="0"/>
        <v>3.4813847423978483</v>
      </c>
      <c r="Q96" s="127">
        <f t="shared" si="1"/>
        <v>-0.93101670550816973</v>
      </c>
    </row>
    <row r="97" spans="14:17">
      <c r="N97" s="115" t="s">
        <v>208</v>
      </c>
      <c r="O97" s="126">
        <v>-0.13600000000000001</v>
      </c>
      <c r="P97" s="127">
        <f t="shared" si="0"/>
        <v>3.8123148509907994</v>
      </c>
      <c r="Q97" s="127">
        <f t="shared" si="1"/>
        <v>-0.60008659691521871</v>
      </c>
    </row>
    <row r="98" spans="14:17">
      <c r="N98" s="115" t="s">
        <v>214</v>
      </c>
      <c r="O98" s="126">
        <v>-0.57199999999999995</v>
      </c>
      <c r="P98" s="127">
        <f t="shared" si="0"/>
        <v>1.8885078197037759</v>
      </c>
      <c r="Q98" s="127">
        <f t="shared" si="1"/>
        <v>-2.5238936282022424</v>
      </c>
    </row>
    <row r="99" spans="14:17">
      <c r="N99" s="115" t="s">
        <v>219</v>
      </c>
      <c r="O99" s="126">
        <v>-0.17499999999999999</v>
      </c>
      <c r="P99" s="127">
        <f t="shared" si="0"/>
        <v>3.6402311945224648</v>
      </c>
      <c r="Q99" s="127">
        <f t="shared" si="1"/>
        <v>-0.77217025338355327</v>
      </c>
    </row>
    <row r="100" spans="14:17">
      <c r="N100" s="115" t="s">
        <v>222</v>
      </c>
      <c r="O100" s="126">
        <v>-0.20100000000000001</v>
      </c>
      <c r="P100" s="127">
        <f t="shared" si="0"/>
        <v>3.5255087568769081</v>
      </c>
      <c r="Q100" s="127">
        <f t="shared" si="1"/>
        <v>-0.88689269102910995</v>
      </c>
    </row>
    <row r="101" spans="14:17">
      <c r="N101" s="115" t="s">
        <v>227</v>
      </c>
      <c r="O101" s="126">
        <v>3.2399999999999998E-3</v>
      </c>
      <c r="P101" s="127">
        <f t="shared" si="0"/>
        <v>4.4266976285972328</v>
      </c>
      <c r="Q101" s="127">
        <f t="shared" si="1"/>
        <v>1.4296180691214744E-2</v>
      </c>
    </row>
    <row r="102" spans="14:17">
      <c r="N102" s="115" t="s">
        <v>232</v>
      </c>
      <c r="O102" s="126">
        <v>-3.5099999999999999E-6</v>
      </c>
      <c r="P102" s="127">
        <f t="shared" si="0"/>
        <v>4.4123859603769358</v>
      </c>
      <c r="Q102" s="127">
        <f t="shared" si="1"/>
        <v>-1.5487529082314211E-5</v>
      </c>
    </row>
    <row r="103" spans="14:17">
      <c r="N103" s="115" t="s">
        <v>237</v>
      </c>
      <c r="O103" s="126">
        <v>0.76</v>
      </c>
      <c r="P103" s="127">
        <f t="shared" si="0"/>
        <v>7.7658265483145916</v>
      </c>
      <c r="Q103" s="127">
        <f t="shared" si="1"/>
        <v>3.3534251004085736</v>
      </c>
    </row>
    <row r="104" spans="14:17">
      <c r="N104" s="115" t="s">
        <v>240</v>
      </c>
      <c r="O104" s="126">
        <v>0.73499999999999999</v>
      </c>
      <c r="P104" s="127">
        <f t="shared" si="0"/>
        <v>7.6555165121169404</v>
      </c>
      <c r="Q104" s="127">
        <f t="shared" si="1"/>
        <v>3.2431150642109223</v>
      </c>
    </row>
    <row r="105" spans="14:17">
      <c r="N105" s="115" t="s">
        <v>243</v>
      </c>
      <c r="O105" s="126">
        <v>7.9600000000000004E-2</v>
      </c>
      <c r="P105" s="127">
        <f t="shared" si="0"/>
        <v>4.7636286031593373</v>
      </c>
      <c r="Q105" s="127">
        <f t="shared" si="1"/>
        <v>0.35122715525331927</v>
      </c>
    </row>
    <row r="106" spans="14:17">
      <c r="N106" s="115" t="s">
        <v>246</v>
      </c>
      <c r="O106" s="126">
        <v>2.0400000000000001E-2</v>
      </c>
      <c r="P106" s="127">
        <f t="shared" si="0"/>
        <v>4.5024144374433011</v>
      </c>
      <c r="Q106" s="127">
        <f t="shared" si="1"/>
        <v>9.0012989537282984E-2</v>
      </c>
    </row>
    <row r="107" spans="14:17">
      <c r="N107" s="115" t="s">
        <v>248</v>
      </c>
      <c r="O107" s="126">
        <v>0.57599999999999996</v>
      </c>
      <c r="P107" s="127">
        <f t="shared" si="0"/>
        <v>6.9539446818998849</v>
      </c>
      <c r="Q107" s="127">
        <f t="shared" si="1"/>
        <v>2.5415432339938668</v>
      </c>
    </row>
    <row r="108" spans="14:17">
      <c r="N108" s="115" t="s">
        <v>251</v>
      </c>
      <c r="O108" s="126">
        <v>0.11899999999999999</v>
      </c>
      <c r="P108" s="127">
        <f t="shared" si="0"/>
        <v>4.9374772202068344</v>
      </c>
      <c r="Q108" s="127">
        <f t="shared" si="1"/>
        <v>0.52507577230081637</v>
      </c>
    </row>
    <row r="109" spans="14:17">
      <c r="N109" s="116" t="s">
        <v>254</v>
      </c>
      <c r="O109" s="128">
        <v>-0.253</v>
      </c>
      <c r="P109" s="129">
        <f t="shared" si="0"/>
        <v>3.2960638815857957</v>
      </c>
      <c r="Q109" s="129">
        <f t="shared" si="1"/>
        <v>-1.1163375663202224</v>
      </c>
    </row>
    <row r="110" spans="14:17">
      <c r="N110" s="115" t="s">
        <v>102</v>
      </c>
      <c r="O110" s="120"/>
    </row>
    <row r="111" spans="14:17">
      <c r="N111" s="122" t="s">
        <v>283</v>
      </c>
      <c r="O111" s="130">
        <v>4.4124014479060181</v>
      </c>
      <c r="P111" s="130"/>
      <c r="Q111" s="130"/>
    </row>
    <row r="112" spans="14:17">
      <c r="O112" s="119"/>
    </row>
    <row r="115" spans="14:15" ht="36">
      <c r="N115" s="122"/>
      <c r="O115" s="131" t="s">
        <v>284</v>
      </c>
    </row>
    <row r="116" spans="14:15">
      <c r="N116" s="114" t="s">
        <v>214</v>
      </c>
      <c r="O116" s="132">
        <v>-2.5238936282022424</v>
      </c>
    </row>
    <row r="117" spans="14:15">
      <c r="N117" s="115" t="s">
        <v>182</v>
      </c>
      <c r="O117" s="133">
        <v>-1.5090412951838585</v>
      </c>
    </row>
    <row r="118" spans="14:15">
      <c r="N118" s="115" t="s">
        <v>254</v>
      </c>
      <c r="O118" s="133">
        <v>-1.1163375663202224</v>
      </c>
    </row>
    <row r="119" spans="14:15">
      <c r="N119" s="115" t="s">
        <v>201</v>
      </c>
      <c r="O119" s="133">
        <v>-0.93101670550816973</v>
      </c>
    </row>
    <row r="120" spans="14:15">
      <c r="N120" s="115" t="s">
        <v>222</v>
      </c>
      <c r="O120" s="133">
        <v>-0.88689269102910995</v>
      </c>
    </row>
    <row r="121" spans="14:15">
      <c r="N121" s="115" t="s">
        <v>219</v>
      </c>
      <c r="O121" s="133">
        <v>-0.77217025338355327</v>
      </c>
    </row>
    <row r="122" spans="14:15">
      <c r="N122" s="115" t="s">
        <v>3</v>
      </c>
      <c r="O122" s="133">
        <v>-0.74569584469611705</v>
      </c>
    </row>
    <row r="123" spans="14:15">
      <c r="N123" s="115" t="s">
        <v>208</v>
      </c>
      <c r="O123" s="133">
        <v>-0.60008659691521871</v>
      </c>
    </row>
    <row r="124" spans="14:15">
      <c r="N124" s="115" t="s">
        <v>232</v>
      </c>
      <c r="O124" s="133">
        <v>-1.5487529082314211E-5</v>
      </c>
    </row>
    <row r="125" spans="14:15">
      <c r="N125" s="115" t="s">
        <v>227</v>
      </c>
      <c r="O125" s="133">
        <v>1.4296180691214744E-2</v>
      </c>
    </row>
    <row r="126" spans="14:15">
      <c r="N126" s="115" t="s">
        <v>246</v>
      </c>
      <c r="O126" s="133">
        <v>9.0012989537282984E-2</v>
      </c>
    </row>
    <row r="127" spans="14:15">
      <c r="N127" s="115" t="s">
        <v>175</v>
      </c>
      <c r="O127" s="133">
        <v>0.17428985719228773</v>
      </c>
    </row>
    <row r="128" spans="14:15">
      <c r="N128" s="115" t="s">
        <v>189</v>
      </c>
      <c r="O128" s="133">
        <v>0.24003463876608766</v>
      </c>
    </row>
    <row r="129" spans="14:15">
      <c r="N129" s="115" t="s">
        <v>243</v>
      </c>
      <c r="O129" s="133">
        <v>0.35122715525331927</v>
      </c>
    </row>
    <row r="130" spans="14:15">
      <c r="N130" s="115" t="s">
        <v>103</v>
      </c>
      <c r="O130" s="133">
        <v>0.40461721277298146</v>
      </c>
    </row>
    <row r="131" spans="14:15">
      <c r="N131" s="115" t="s">
        <v>251</v>
      </c>
      <c r="O131" s="133">
        <v>0.52507577230081637</v>
      </c>
    </row>
    <row r="132" spans="14:15">
      <c r="N132" s="115" t="s">
        <v>248</v>
      </c>
      <c r="O132" s="133">
        <v>2.5415432339938668</v>
      </c>
    </row>
    <row r="133" spans="14:15">
      <c r="N133" s="115" t="s">
        <v>240</v>
      </c>
      <c r="O133" s="133">
        <v>3.2431150642109223</v>
      </c>
    </row>
    <row r="134" spans="14:15">
      <c r="N134" s="116" t="s">
        <v>237</v>
      </c>
      <c r="O134" s="134">
        <v>3.3534251004085736</v>
      </c>
    </row>
    <row r="136" spans="14:15">
      <c r="N136" s="122" t="s">
        <v>279</v>
      </c>
      <c r="O136" s="130">
        <v>4.4124014479060181</v>
      </c>
    </row>
  </sheetData>
  <mergeCells count="2">
    <mergeCell ref="N4:N5"/>
    <mergeCell ref="B57:L57"/>
  </mergeCells>
  <pageMargins left="0.75" right="0.75" top="1" bottom="1" header="0.5" footer="0.5"/>
  <pageSetup orientation="portrait"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topLeftCell="A13" workbookViewId="0">
      <selection activeCell="C16" sqref="C16"/>
    </sheetView>
  </sheetViews>
  <sheetFormatPr defaultRowHeight="15"/>
  <cols>
    <col min="1" max="2" width="9.140625" style="102"/>
    <col min="3" max="3" width="19.140625" style="102" bestFit="1" customWidth="1"/>
    <col min="4" max="16384" width="9.140625" style="102"/>
  </cols>
  <sheetData>
    <row r="1" spans="1:7">
      <c r="A1" s="67" t="s">
        <v>507</v>
      </c>
    </row>
    <row r="2" spans="1:7">
      <c r="A2" s="67"/>
    </row>
    <row r="3" spans="1:7">
      <c r="A3" s="67"/>
    </row>
    <row r="4" spans="1:7">
      <c r="A4" s="102" t="s">
        <v>87</v>
      </c>
    </row>
    <row r="5" spans="1:7">
      <c r="B5" s="103" t="s">
        <v>88</v>
      </c>
      <c r="C5" s="103" t="s">
        <v>89</v>
      </c>
      <c r="D5" s="103" t="s">
        <v>90</v>
      </c>
    </row>
    <row r="6" spans="1:7">
      <c r="B6" s="102">
        <v>2003</v>
      </c>
      <c r="C6" s="104">
        <v>0.15355579999999999</v>
      </c>
      <c r="D6" s="104">
        <v>0.40355059999999998</v>
      </c>
      <c r="G6" s="102" t="s">
        <v>91</v>
      </c>
    </row>
    <row r="7" spans="1:7">
      <c r="B7" s="102">
        <v>2004</v>
      </c>
      <c r="C7" s="104">
        <v>0.1364011</v>
      </c>
      <c r="D7" s="104">
        <v>0.3944877</v>
      </c>
      <c r="G7" s="105" t="s">
        <v>87</v>
      </c>
    </row>
    <row r="8" spans="1:7">
      <c r="B8" s="102">
        <v>2005</v>
      </c>
      <c r="C8" s="104">
        <v>0.1159776</v>
      </c>
      <c r="D8" s="104">
        <v>0.40452149999999998</v>
      </c>
    </row>
    <row r="9" spans="1:7">
      <c r="B9" s="102">
        <v>2006</v>
      </c>
      <c r="C9" s="104">
        <v>0.1018178</v>
      </c>
      <c r="D9" s="104">
        <v>0.41980630000000002</v>
      </c>
    </row>
    <row r="10" spans="1:7">
      <c r="B10" s="102">
        <v>2007</v>
      </c>
      <c r="C10" s="104">
        <v>8.5175600000000004E-2</v>
      </c>
      <c r="D10" s="104">
        <v>0.4223133</v>
      </c>
    </row>
    <row r="11" spans="1:7">
      <c r="B11" s="102">
        <v>2008</v>
      </c>
      <c r="C11" s="104">
        <v>7.9316499999999998E-2</v>
      </c>
      <c r="D11" s="104">
        <v>0.43447799999999998</v>
      </c>
    </row>
    <row r="12" spans="1:7">
      <c r="B12" s="102">
        <v>2009</v>
      </c>
      <c r="C12" s="104">
        <v>8.7555599999999997E-2</v>
      </c>
      <c r="D12" s="104">
        <v>0.44245950000000001</v>
      </c>
    </row>
    <row r="13" spans="1:7">
      <c r="B13" s="102">
        <v>2010</v>
      </c>
      <c r="C13" s="104">
        <v>7.8229599999999996E-2</v>
      </c>
      <c r="D13" s="104">
        <v>0.45127479999999998</v>
      </c>
    </row>
    <row r="14" spans="1:7">
      <c r="B14" s="102">
        <v>2011</v>
      </c>
      <c r="C14" s="104">
        <v>7.3021500000000003E-2</v>
      </c>
      <c r="D14" s="104">
        <v>0.45932289999999998</v>
      </c>
    </row>
    <row r="15" spans="1:7">
      <c r="B15" s="102">
        <v>2012</v>
      </c>
      <c r="C15" s="104">
        <v>7.3627499999999999E-2</v>
      </c>
      <c r="D15" s="104">
        <v>0.47751579999999999</v>
      </c>
    </row>
    <row r="16" spans="1:7">
      <c r="B16" s="102">
        <v>2013</v>
      </c>
      <c r="C16" s="104">
        <v>7.2384500000000004E-2</v>
      </c>
      <c r="D16" s="104">
        <v>0.48355490000000001</v>
      </c>
    </row>
    <row r="17" spans="1:7">
      <c r="B17" s="103">
        <v>2014</v>
      </c>
      <c r="C17" s="106">
        <v>7.47173E-2</v>
      </c>
      <c r="D17" s="106">
        <v>0.48833179999999998</v>
      </c>
    </row>
    <row r="27" spans="1:7">
      <c r="G27" s="102" t="s">
        <v>464</v>
      </c>
    </row>
    <row r="29" spans="1:7">
      <c r="A29" s="107"/>
    </row>
  </sheetData>
  <pageMargins left="0.7" right="0.7" top="0.75" bottom="0.75" header="0.3" footer="0.3"/>
  <pageSetup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J38" sqref="J38"/>
    </sheetView>
  </sheetViews>
  <sheetFormatPr defaultRowHeight="15"/>
  <sheetData>
    <row r="1" spans="1:1">
      <c r="A1" s="67" t="s">
        <v>45</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1"/>
  <sheetViews>
    <sheetView workbookViewId="0">
      <selection activeCell="D33" sqref="D33"/>
    </sheetView>
  </sheetViews>
  <sheetFormatPr defaultRowHeight="12.75"/>
  <cols>
    <col min="1" max="1" width="31.5703125" style="109" bestFit="1" customWidth="1"/>
    <col min="2" max="2" width="10.140625" style="109" customWidth="1"/>
    <col min="3" max="3" width="10.7109375" style="109" customWidth="1"/>
    <col min="4" max="4" width="11.5703125" style="109" customWidth="1"/>
    <col min="5" max="5" width="10.7109375" style="109" customWidth="1"/>
    <col min="6" max="6" width="12.28515625" style="109" customWidth="1"/>
    <col min="7" max="7" width="10.42578125" style="109" customWidth="1"/>
    <col min="8" max="16384" width="9.140625" style="109"/>
  </cols>
  <sheetData>
    <row r="1" spans="1:2" ht="14.25">
      <c r="A1" s="65" t="s">
        <v>499</v>
      </c>
      <c r="B1" s="108"/>
    </row>
    <row r="27" spans="1:8">
      <c r="A27" s="109" t="s">
        <v>466</v>
      </c>
    </row>
    <row r="30" spans="1:8" ht="38.25">
      <c r="A30" s="252"/>
      <c r="B30" s="252" t="s">
        <v>356</v>
      </c>
      <c r="C30" s="253" t="s">
        <v>92</v>
      </c>
      <c r="D30" s="253" t="s">
        <v>93</v>
      </c>
      <c r="E30" s="253" t="s">
        <v>94</v>
      </c>
      <c r="F30" s="252" t="s">
        <v>357</v>
      </c>
      <c r="G30" s="252"/>
      <c r="H30" s="252"/>
    </row>
    <row r="31" spans="1:8">
      <c r="A31" s="254" t="s">
        <v>22</v>
      </c>
      <c r="B31" s="254">
        <v>0.45</v>
      </c>
      <c r="C31" s="254">
        <v>16.739999999999998</v>
      </c>
      <c r="D31" s="254">
        <v>18.25</v>
      </c>
      <c r="E31" s="254">
        <v>27.45</v>
      </c>
      <c r="F31" s="254">
        <v>37.1</v>
      </c>
      <c r="G31" s="254">
        <v>100</v>
      </c>
      <c r="H31" s="254">
        <f t="shared" ref="H31:H49" si="0">C31+D31</f>
        <v>34.989999999999995</v>
      </c>
    </row>
    <row r="32" spans="1:8">
      <c r="A32" s="255" t="s">
        <v>4</v>
      </c>
      <c r="B32" s="255">
        <v>0.73</v>
      </c>
      <c r="C32" s="255">
        <v>16.38</v>
      </c>
      <c r="D32" s="255">
        <v>21.27</v>
      </c>
      <c r="E32" s="255">
        <v>18.829999999999998</v>
      </c>
      <c r="F32" s="255">
        <v>42.79</v>
      </c>
      <c r="G32" s="255">
        <v>100</v>
      </c>
      <c r="H32" s="255">
        <f t="shared" si="0"/>
        <v>37.65</v>
      </c>
    </row>
    <row r="33" spans="1:8">
      <c r="A33" s="255" t="s">
        <v>20</v>
      </c>
      <c r="B33" s="255">
        <v>1.06</v>
      </c>
      <c r="C33" s="255">
        <v>13.83</v>
      </c>
      <c r="D33" s="255">
        <v>28.72</v>
      </c>
      <c r="E33" s="255">
        <v>24.47</v>
      </c>
      <c r="F33" s="255">
        <v>31.91</v>
      </c>
      <c r="G33" s="255">
        <v>100</v>
      </c>
      <c r="H33" s="255">
        <f t="shared" si="0"/>
        <v>42.55</v>
      </c>
    </row>
    <row r="34" spans="1:8">
      <c r="A34" s="255" t="s">
        <v>11</v>
      </c>
      <c r="B34" s="255">
        <v>16.54</v>
      </c>
      <c r="C34" s="255">
        <v>28.74</v>
      </c>
      <c r="D34" s="255">
        <v>20.47</v>
      </c>
      <c r="E34" s="255">
        <v>11.02</v>
      </c>
      <c r="F34" s="255">
        <v>23.23</v>
      </c>
      <c r="G34" s="255">
        <v>100</v>
      </c>
      <c r="H34" s="255">
        <f t="shared" si="0"/>
        <v>49.209999999999994</v>
      </c>
    </row>
    <row r="35" spans="1:8">
      <c r="A35" s="255" t="s">
        <v>5</v>
      </c>
      <c r="B35" s="255">
        <v>5.14</v>
      </c>
      <c r="C35" s="255">
        <v>25.19</v>
      </c>
      <c r="D35" s="255">
        <v>24.94</v>
      </c>
      <c r="E35" s="255">
        <v>24.29</v>
      </c>
      <c r="F35" s="255">
        <v>20.440000000000001</v>
      </c>
      <c r="G35" s="255">
        <v>100</v>
      </c>
      <c r="H35" s="255">
        <f t="shared" si="0"/>
        <v>50.13</v>
      </c>
    </row>
    <row r="36" spans="1:8">
      <c r="A36" s="255" t="s">
        <v>19</v>
      </c>
      <c r="B36" s="255">
        <v>0.36</v>
      </c>
      <c r="C36" s="255">
        <v>22.97</v>
      </c>
      <c r="D36" s="255">
        <v>28.05</v>
      </c>
      <c r="E36" s="255">
        <v>25.88</v>
      </c>
      <c r="F36" s="255">
        <v>22.73</v>
      </c>
      <c r="G36" s="255">
        <v>100</v>
      </c>
      <c r="H36" s="255">
        <f t="shared" si="0"/>
        <v>51.019999999999996</v>
      </c>
    </row>
    <row r="37" spans="1:8">
      <c r="A37" s="255" t="s">
        <v>10</v>
      </c>
      <c r="B37" s="255">
        <v>8.52</v>
      </c>
      <c r="C37" s="255">
        <v>33.67</v>
      </c>
      <c r="D37" s="255">
        <v>21.1</v>
      </c>
      <c r="E37" s="255">
        <v>17.04</v>
      </c>
      <c r="F37" s="255">
        <v>19.68</v>
      </c>
      <c r="G37" s="255">
        <v>100</v>
      </c>
      <c r="H37" s="255">
        <f t="shared" si="0"/>
        <v>54.77</v>
      </c>
    </row>
    <row r="38" spans="1:8">
      <c r="A38" s="255" t="s">
        <v>18</v>
      </c>
      <c r="B38" s="255">
        <v>1.76</v>
      </c>
      <c r="C38" s="255">
        <v>22.18</v>
      </c>
      <c r="D38" s="255">
        <v>33.630000000000003</v>
      </c>
      <c r="E38" s="255">
        <v>23.24</v>
      </c>
      <c r="F38" s="255">
        <v>19.190000000000001</v>
      </c>
      <c r="G38" s="255">
        <v>100</v>
      </c>
      <c r="H38" s="255">
        <f t="shared" si="0"/>
        <v>55.81</v>
      </c>
    </row>
    <row r="39" spans="1:8">
      <c r="A39" s="255" t="s">
        <v>6</v>
      </c>
      <c r="B39" s="255">
        <v>0.66</v>
      </c>
      <c r="C39" s="255">
        <v>26.73</v>
      </c>
      <c r="D39" s="255">
        <v>29.65</v>
      </c>
      <c r="E39" s="255">
        <v>22.74</v>
      </c>
      <c r="F39" s="255">
        <v>20.21</v>
      </c>
      <c r="G39" s="255">
        <v>100</v>
      </c>
      <c r="H39" s="255">
        <f t="shared" si="0"/>
        <v>56.379999999999995</v>
      </c>
    </row>
    <row r="40" spans="1:8">
      <c r="A40" s="255" t="s">
        <v>355</v>
      </c>
      <c r="B40" s="255">
        <v>2.75</v>
      </c>
      <c r="C40" s="255">
        <v>30.78</v>
      </c>
      <c r="D40" s="255">
        <v>26.42</v>
      </c>
      <c r="E40" s="255">
        <v>19.38</v>
      </c>
      <c r="F40" s="255">
        <v>20.67</v>
      </c>
      <c r="G40" s="255">
        <v>100</v>
      </c>
      <c r="H40" s="255">
        <f t="shared" si="0"/>
        <v>57.2</v>
      </c>
    </row>
    <row r="41" spans="1:8">
      <c r="A41" s="255" t="s">
        <v>13</v>
      </c>
      <c r="B41" s="255">
        <v>7.89</v>
      </c>
      <c r="C41" s="255">
        <v>37.72</v>
      </c>
      <c r="D41" s="255">
        <v>22.51</v>
      </c>
      <c r="E41" s="255">
        <v>20.47</v>
      </c>
      <c r="F41" s="255">
        <v>11.4</v>
      </c>
      <c r="G41" s="255">
        <v>100</v>
      </c>
      <c r="H41" s="255">
        <f t="shared" si="0"/>
        <v>60.230000000000004</v>
      </c>
    </row>
    <row r="42" spans="1:8">
      <c r="A42" s="255" t="s">
        <v>8</v>
      </c>
      <c r="B42" s="255">
        <v>0</v>
      </c>
      <c r="C42" s="255">
        <v>22.56</v>
      </c>
      <c r="D42" s="255">
        <v>39.94</v>
      </c>
      <c r="E42" s="255">
        <v>21.04</v>
      </c>
      <c r="F42" s="255">
        <v>16.46</v>
      </c>
      <c r="G42" s="255">
        <v>100</v>
      </c>
      <c r="H42" s="255">
        <f t="shared" si="0"/>
        <v>62.5</v>
      </c>
    </row>
    <row r="43" spans="1:8">
      <c r="A43" s="255" t="s">
        <v>23</v>
      </c>
      <c r="B43" s="255">
        <v>0.19</v>
      </c>
      <c r="C43" s="255">
        <v>38.590000000000003</v>
      </c>
      <c r="D43" s="255">
        <v>24.37</v>
      </c>
      <c r="E43" s="255">
        <v>14.41</v>
      </c>
      <c r="F43" s="255">
        <v>22.44</v>
      </c>
      <c r="G43" s="255">
        <v>100</v>
      </c>
      <c r="H43" s="255">
        <f t="shared" si="0"/>
        <v>62.960000000000008</v>
      </c>
    </row>
    <row r="44" spans="1:8">
      <c r="A44" s="255" t="s">
        <v>9</v>
      </c>
      <c r="B44" s="255">
        <v>0</v>
      </c>
      <c r="C44" s="255">
        <v>36.950000000000003</v>
      </c>
      <c r="D44" s="255">
        <v>26.1</v>
      </c>
      <c r="E44" s="255">
        <v>22.48</v>
      </c>
      <c r="F44" s="255">
        <v>14.47</v>
      </c>
      <c r="G44" s="255">
        <v>100</v>
      </c>
      <c r="H44" s="255">
        <f t="shared" si="0"/>
        <v>63.050000000000004</v>
      </c>
    </row>
    <row r="45" spans="1:8">
      <c r="A45" s="255" t="s">
        <v>12</v>
      </c>
      <c r="B45" s="255">
        <v>4.07</v>
      </c>
      <c r="C45" s="255">
        <v>40.340000000000003</v>
      </c>
      <c r="D45" s="255">
        <v>28.78</v>
      </c>
      <c r="E45" s="255">
        <v>17.48</v>
      </c>
      <c r="F45" s="255">
        <v>9.33</v>
      </c>
      <c r="G45" s="255">
        <v>100</v>
      </c>
      <c r="H45" s="255">
        <f t="shared" si="0"/>
        <v>69.12</v>
      </c>
    </row>
    <row r="46" spans="1:8">
      <c r="A46" s="255" t="s">
        <v>17</v>
      </c>
      <c r="B46" s="255">
        <v>5.96</v>
      </c>
      <c r="C46" s="255">
        <v>39.119999999999997</v>
      </c>
      <c r="D46" s="255">
        <v>30.05</v>
      </c>
      <c r="E46" s="255">
        <v>12.69</v>
      </c>
      <c r="F46" s="255">
        <v>12.18</v>
      </c>
      <c r="G46" s="255">
        <v>100</v>
      </c>
      <c r="H46" s="255">
        <f t="shared" si="0"/>
        <v>69.17</v>
      </c>
    </row>
    <row r="47" spans="1:8">
      <c r="A47" s="255" t="s">
        <v>21</v>
      </c>
      <c r="B47" s="255">
        <v>7.19</v>
      </c>
      <c r="C47" s="255">
        <v>44.88</v>
      </c>
      <c r="D47" s="255">
        <v>25.05</v>
      </c>
      <c r="E47" s="255">
        <v>11.98</v>
      </c>
      <c r="F47" s="255">
        <v>10.89</v>
      </c>
      <c r="G47" s="255">
        <v>100</v>
      </c>
      <c r="H47" s="255">
        <f t="shared" si="0"/>
        <v>69.930000000000007</v>
      </c>
    </row>
    <row r="48" spans="1:8">
      <c r="A48" s="255" t="s">
        <v>14</v>
      </c>
      <c r="B48" s="255">
        <v>0</v>
      </c>
      <c r="C48" s="255">
        <v>52.08</v>
      </c>
      <c r="D48" s="255">
        <v>18.23</v>
      </c>
      <c r="E48" s="255">
        <v>3.65</v>
      </c>
      <c r="F48" s="255">
        <v>26.04</v>
      </c>
      <c r="G48" s="255">
        <v>100</v>
      </c>
      <c r="H48" s="255">
        <f t="shared" si="0"/>
        <v>70.31</v>
      </c>
    </row>
    <row r="49" spans="1:12">
      <c r="A49" s="256" t="s">
        <v>16</v>
      </c>
      <c r="B49" s="256">
        <v>0.13</v>
      </c>
      <c r="C49" s="256">
        <v>41.26</v>
      </c>
      <c r="D49" s="256">
        <v>29.31</v>
      </c>
      <c r="E49" s="256">
        <v>14.01</v>
      </c>
      <c r="F49" s="256">
        <v>15.3</v>
      </c>
      <c r="G49" s="256">
        <v>100</v>
      </c>
      <c r="H49" s="256">
        <f t="shared" si="0"/>
        <v>70.569999999999993</v>
      </c>
    </row>
    <row r="61" spans="1:12">
      <c r="K61" s="197"/>
      <c r="L61" s="197"/>
    </row>
  </sheetData>
  <sortState ref="A59:K77">
    <sortCondition ref="I59:I77"/>
  </sortState>
  <pageMargins left="0.7" right="0.7" top="0.75" bottom="0.75" header="0.3" footer="0.3"/>
  <pageSetup orientation="portrait"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3" sqref="A3"/>
    </sheetView>
  </sheetViews>
  <sheetFormatPr defaultRowHeight="15"/>
  <sheetData>
    <row r="1" spans="1:1">
      <c r="A1" s="65" t="s">
        <v>46</v>
      </c>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showGridLines="0" topLeftCell="A19" zoomScale="80" zoomScaleNormal="80" workbookViewId="0">
      <selection activeCell="R8" sqref="R8"/>
    </sheetView>
  </sheetViews>
  <sheetFormatPr defaultRowHeight="15"/>
  <cols>
    <col min="11" max="11" width="13.85546875" bestFit="1" customWidth="1"/>
  </cols>
  <sheetData>
    <row r="1" spans="1:14" ht="18.75">
      <c r="A1" s="80" t="s">
        <v>500</v>
      </c>
      <c r="L1" s="21"/>
    </row>
    <row r="3" spans="1:14" ht="21">
      <c r="A3" s="68"/>
      <c r="B3" s="68"/>
      <c r="C3" s="68"/>
      <c r="D3" s="68"/>
      <c r="E3" s="68"/>
      <c r="F3" s="68"/>
      <c r="G3" s="68"/>
      <c r="H3" s="68"/>
      <c r="I3" s="68"/>
      <c r="J3" s="68"/>
      <c r="K3" s="68"/>
      <c r="L3" s="68"/>
      <c r="M3" s="68"/>
      <c r="N3" s="68"/>
    </row>
    <row r="23" spans="1:14">
      <c r="A23" t="s">
        <v>475</v>
      </c>
    </row>
    <row r="26" spans="1:14">
      <c r="H26" s="14"/>
      <c r="I26" s="14"/>
      <c r="J26" s="14"/>
      <c r="K26" s="14"/>
      <c r="L26" s="14"/>
      <c r="M26" s="14"/>
      <c r="N26" s="14"/>
    </row>
    <row r="27" spans="1:14">
      <c r="A27" s="10"/>
      <c r="B27" s="10">
        <v>2013</v>
      </c>
      <c r="H27" s="14"/>
      <c r="I27" s="14"/>
      <c r="J27" s="14"/>
      <c r="K27" s="14"/>
      <c r="L27" s="14"/>
      <c r="M27" s="14"/>
      <c r="N27" s="14"/>
    </row>
    <row r="28" spans="1:14" s="69" customFormat="1" ht="63.75">
      <c r="A28" s="11"/>
      <c r="B28" s="11" t="s">
        <v>47</v>
      </c>
      <c r="C28" s="11" t="s">
        <v>48</v>
      </c>
      <c r="D28" s="11" t="s">
        <v>24</v>
      </c>
      <c r="E28" s="11" t="s">
        <v>416</v>
      </c>
      <c r="F28" s="11" t="s">
        <v>417</v>
      </c>
      <c r="G28" s="11" t="s">
        <v>418</v>
      </c>
      <c r="H28" s="257"/>
      <c r="I28" s="257"/>
      <c r="J28" s="257"/>
      <c r="K28" s="257"/>
      <c r="L28" s="257"/>
      <c r="M28" s="257"/>
      <c r="N28" s="257"/>
    </row>
    <row r="29" spans="1:14">
      <c r="A29" s="12" t="s">
        <v>5</v>
      </c>
      <c r="B29" s="71">
        <v>9.4256993704511002E-2</v>
      </c>
      <c r="C29" s="71">
        <v>2.5269626680441987E-2</v>
      </c>
      <c r="D29" s="71">
        <v>0.11952662038495299</v>
      </c>
      <c r="E29" s="70">
        <v>0.2554135352015135</v>
      </c>
      <c r="F29" s="70">
        <v>0.24944655220330778</v>
      </c>
      <c r="G29" s="72">
        <v>0.21528514861742604</v>
      </c>
      <c r="H29" s="14"/>
      <c r="I29" s="14"/>
      <c r="J29" s="14"/>
      <c r="K29" s="14"/>
      <c r="L29" s="14"/>
      <c r="M29" s="14"/>
      <c r="N29" s="14"/>
    </row>
    <row r="30" spans="1:14">
      <c r="A30" s="14" t="s">
        <v>17</v>
      </c>
      <c r="B30" s="45">
        <v>0.11262815116398844</v>
      </c>
      <c r="C30" s="45">
        <v>5.1436437412041208E-2</v>
      </c>
      <c r="D30" s="45">
        <v>0.16406458857602965</v>
      </c>
      <c r="E30" s="73">
        <v>0.2554135352015135</v>
      </c>
      <c r="F30" s="73">
        <v>0.24944655220330778</v>
      </c>
      <c r="G30" s="74">
        <v>0.21528514861742604</v>
      </c>
      <c r="H30" s="14"/>
      <c r="I30" s="14"/>
      <c r="J30" s="14"/>
      <c r="K30" s="14"/>
      <c r="L30" s="14"/>
      <c r="M30" s="14"/>
      <c r="N30" s="14"/>
    </row>
    <row r="31" spans="1:14">
      <c r="A31" s="14" t="s">
        <v>20</v>
      </c>
      <c r="B31" s="45">
        <v>0.10874447631856156</v>
      </c>
      <c r="C31" s="45">
        <v>6.152440725552074E-2</v>
      </c>
      <c r="D31" s="45">
        <v>0.17026888357408229</v>
      </c>
      <c r="E31" s="73">
        <v>0.2554135352015135</v>
      </c>
      <c r="F31" s="73">
        <v>0.24944655220330778</v>
      </c>
      <c r="G31" s="74">
        <v>0.21528514861742604</v>
      </c>
      <c r="H31" s="14"/>
      <c r="I31" s="14"/>
      <c r="J31" s="14"/>
      <c r="K31" s="14"/>
      <c r="L31" s="14"/>
      <c r="M31" s="14"/>
      <c r="N31" s="14"/>
    </row>
    <row r="32" spans="1:14">
      <c r="A32" s="14" t="s">
        <v>19</v>
      </c>
      <c r="B32" s="45">
        <v>0.13199008375872284</v>
      </c>
      <c r="C32" s="45">
        <v>5.017605255457868E-2</v>
      </c>
      <c r="D32" s="45">
        <v>0.18216613631330153</v>
      </c>
      <c r="E32" s="73">
        <v>0.2554135352015135</v>
      </c>
      <c r="F32" s="73">
        <v>0.24944655220330778</v>
      </c>
      <c r="G32" s="74">
        <v>0.21528514861742604</v>
      </c>
      <c r="H32" s="14"/>
      <c r="I32" s="14"/>
      <c r="J32" s="14"/>
      <c r="K32" s="14"/>
      <c r="L32" s="14"/>
      <c r="M32" s="14"/>
      <c r="N32" s="14"/>
    </row>
    <row r="33" spans="1:14">
      <c r="A33" s="14" t="s">
        <v>12</v>
      </c>
      <c r="B33" s="45">
        <v>0.15216828544055408</v>
      </c>
      <c r="C33" s="45">
        <v>3.154189220598367E-2</v>
      </c>
      <c r="D33" s="45">
        <v>0.18371017764653774</v>
      </c>
      <c r="E33" s="73">
        <v>0.2554135352015135</v>
      </c>
      <c r="F33" s="73">
        <v>0.24944655220330778</v>
      </c>
      <c r="G33" s="74">
        <v>0.21528514861742604</v>
      </c>
      <c r="H33" s="14"/>
      <c r="I33" s="14"/>
      <c r="J33" s="14"/>
      <c r="K33" s="14"/>
      <c r="L33" s="14"/>
      <c r="M33" s="14"/>
      <c r="N33" s="14"/>
    </row>
    <row r="34" spans="1:14">
      <c r="A34" s="14" t="s">
        <v>18</v>
      </c>
      <c r="B34" s="45">
        <v>0.14026491696491128</v>
      </c>
      <c r="C34" s="45">
        <v>4.7910078458848558E-2</v>
      </c>
      <c r="D34" s="45">
        <v>0.18817499542375984</v>
      </c>
      <c r="E34" s="73">
        <v>0.2554135352015135</v>
      </c>
      <c r="F34" s="73">
        <v>0.24944655220330778</v>
      </c>
      <c r="G34" s="74">
        <v>0.21528514861742604</v>
      </c>
      <c r="H34" s="14"/>
      <c r="I34" s="14"/>
      <c r="J34" s="14"/>
      <c r="K34" s="14"/>
      <c r="L34" s="14"/>
      <c r="M34" s="14"/>
      <c r="N34" s="14"/>
    </row>
    <row r="35" spans="1:14">
      <c r="A35" s="14" t="s">
        <v>16</v>
      </c>
      <c r="B35" s="45">
        <v>0.15059100634532915</v>
      </c>
      <c r="C35" s="45">
        <v>4.4595175345962773E-2</v>
      </c>
      <c r="D35" s="45">
        <v>0.19518618169129193</v>
      </c>
      <c r="E35" s="73">
        <v>0.2554135352015135</v>
      </c>
      <c r="F35" s="73">
        <v>0.24944655220330778</v>
      </c>
      <c r="G35" s="74">
        <v>0.21528514861742604</v>
      </c>
      <c r="H35" s="14"/>
      <c r="I35" s="14"/>
      <c r="J35" s="14"/>
      <c r="K35" s="14"/>
      <c r="L35" s="14"/>
      <c r="M35" s="14"/>
      <c r="N35" s="14"/>
    </row>
    <row r="36" spans="1:14">
      <c r="A36" s="14" t="s">
        <v>8</v>
      </c>
      <c r="B36" s="45">
        <v>0.12813093951745153</v>
      </c>
      <c r="C36" s="45">
        <v>6.7211651258050384E-2</v>
      </c>
      <c r="D36" s="45">
        <v>0.19534259077550192</v>
      </c>
      <c r="E36" s="73">
        <v>0.2554135352015135</v>
      </c>
      <c r="F36" s="73">
        <v>0.24944655220330778</v>
      </c>
      <c r="G36" s="74">
        <v>0.21528514861742604</v>
      </c>
      <c r="H36" s="14"/>
      <c r="I36" s="14"/>
      <c r="J36" s="14"/>
      <c r="K36" s="14"/>
      <c r="L36" s="14"/>
      <c r="M36" s="14"/>
      <c r="N36" s="14"/>
    </row>
    <row r="37" spans="1:14">
      <c r="A37" s="14" t="s">
        <v>10</v>
      </c>
      <c r="B37" s="45">
        <v>0.12361389586905226</v>
      </c>
      <c r="C37" s="45">
        <v>8.7837969216621695E-2</v>
      </c>
      <c r="D37" s="45">
        <v>0.21145186508567396</v>
      </c>
      <c r="E37" s="73">
        <v>0.2554135352015135</v>
      </c>
      <c r="F37" s="73">
        <v>0.24944655220330778</v>
      </c>
      <c r="G37" s="74">
        <v>0.21528514861742604</v>
      </c>
      <c r="H37" s="14"/>
      <c r="I37" s="14"/>
      <c r="J37" s="14"/>
      <c r="K37" s="14"/>
      <c r="L37" s="14"/>
      <c r="M37" s="14"/>
      <c r="N37" s="14"/>
    </row>
    <row r="38" spans="1:14">
      <c r="A38" s="14" t="s">
        <v>23</v>
      </c>
      <c r="B38" s="45">
        <v>0.15796279656314693</v>
      </c>
      <c r="C38" s="45">
        <v>6.020438536308699E-2</v>
      </c>
      <c r="D38" s="45">
        <v>0.21816718192623391</v>
      </c>
      <c r="E38" s="73">
        <v>0.2554135352015135</v>
      </c>
      <c r="F38" s="73">
        <v>0.24944655220330778</v>
      </c>
      <c r="G38" s="74">
        <v>0.21528514861742604</v>
      </c>
      <c r="H38" s="14"/>
      <c r="I38" s="14"/>
      <c r="J38" s="14"/>
      <c r="K38" s="14"/>
      <c r="L38" s="14"/>
      <c r="M38" s="14"/>
      <c r="N38" s="14"/>
    </row>
    <row r="39" spans="1:14">
      <c r="A39" s="14" t="s">
        <v>22</v>
      </c>
      <c r="B39" s="45">
        <v>0.12191016281056004</v>
      </c>
      <c r="C39" s="45">
        <v>9.7053895053012304E-2</v>
      </c>
      <c r="D39" s="45">
        <v>0.21896405786357234</v>
      </c>
      <c r="E39" s="73">
        <v>0.2554135352015135</v>
      </c>
      <c r="F39" s="73">
        <v>0.24944655220330778</v>
      </c>
      <c r="G39" s="74">
        <v>0.21528514861742604</v>
      </c>
      <c r="H39" s="14"/>
      <c r="I39" s="14"/>
      <c r="J39" s="14"/>
      <c r="K39" s="14"/>
      <c r="L39" s="14"/>
      <c r="M39" s="14"/>
      <c r="N39" s="14"/>
    </row>
    <row r="40" spans="1:14">
      <c r="A40" s="14" t="s">
        <v>4</v>
      </c>
      <c r="B40" s="45">
        <v>0.14720305530501132</v>
      </c>
      <c r="C40" s="45">
        <v>7.3752080422099742E-2</v>
      </c>
      <c r="D40" s="45">
        <v>0.22095513572711106</v>
      </c>
      <c r="E40" s="73">
        <v>0.2554135352015135</v>
      </c>
      <c r="F40" s="73">
        <v>0.24944655220330778</v>
      </c>
      <c r="G40" s="74">
        <v>0.21528514861742604</v>
      </c>
      <c r="H40" s="14"/>
      <c r="I40" s="14"/>
      <c r="J40" s="14"/>
      <c r="K40" s="14"/>
      <c r="L40" s="14"/>
      <c r="M40" s="14"/>
      <c r="N40" s="14"/>
    </row>
    <row r="41" spans="1:14">
      <c r="A41" s="14" t="s">
        <v>6</v>
      </c>
      <c r="B41" s="45">
        <v>0.14474848824583975</v>
      </c>
      <c r="C41" s="45">
        <v>8.5874886445976545E-2</v>
      </c>
      <c r="D41" s="45">
        <v>0.23062337469181629</v>
      </c>
      <c r="E41" s="73">
        <v>0.2554135352015135</v>
      </c>
      <c r="F41" s="73">
        <v>0.24944655220330778</v>
      </c>
      <c r="G41" s="74">
        <v>0.21528514861742604</v>
      </c>
      <c r="H41" s="14"/>
      <c r="I41" s="14"/>
      <c r="J41" s="14"/>
      <c r="K41" s="14"/>
      <c r="L41" s="14"/>
      <c r="M41" s="14"/>
      <c r="N41" s="14"/>
    </row>
    <row r="42" spans="1:14">
      <c r="A42" s="14" t="s">
        <v>9</v>
      </c>
      <c r="B42" s="45">
        <v>0.13722250845806519</v>
      </c>
      <c r="C42" s="45">
        <v>0.10374004353096457</v>
      </c>
      <c r="D42" s="45">
        <v>0.24096255198902977</v>
      </c>
      <c r="E42" s="73">
        <v>0.2554135352015135</v>
      </c>
      <c r="F42" s="73">
        <v>0.24944655220330778</v>
      </c>
      <c r="G42" s="74">
        <v>0.21528514861742604</v>
      </c>
      <c r="H42" s="14"/>
      <c r="I42" s="14"/>
      <c r="J42" s="14"/>
      <c r="K42" s="14"/>
      <c r="L42" s="14"/>
      <c r="M42" s="14"/>
      <c r="N42" s="14"/>
    </row>
    <row r="43" spans="1:14">
      <c r="A43" s="14" t="s">
        <v>11</v>
      </c>
      <c r="B43" s="45">
        <v>0.17439766589529931</v>
      </c>
      <c r="C43" s="45">
        <v>6.8341635755315114E-2</v>
      </c>
      <c r="D43" s="45">
        <v>0.24273930165061441</v>
      </c>
      <c r="E43" s="73">
        <v>0.2554135352015135</v>
      </c>
      <c r="F43" s="73">
        <v>0.24944655220330778</v>
      </c>
      <c r="G43" s="74">
        <v>0.21528514861742604</v>
      </c>
      <c r="H43" s="14"/>
      <c r="I43" s="14"/>
      <c r="J43" s="14"/>
      <c r="K43" s="14"/>
      <c r="L43" s="14"/>
      <c r="M43" s="14"/>
      <c r="N43" s="14"/>
    </row>
    <row r="44" spans="1:14">
      <c r="A44" s="14" t="s">
        <v>21</v>
      </c>
      <c r="B44" s="45">
        <v>0.20671693094859744</v>
      </c>
      <c r="C44" s="45">
        <v>3.6057296773393741E-2</v>
      </c>
      <c r="D44" s="45">
        <v>0.2427742277219912</v>
      </c>
      <c r="E44" s="73">
        <v>0.2554135352015135</v>
      </c>
      <c r="F44" s="73">
        <v>0.24944655220330778</v>
      </c>
      <c r="G44" s="74">
        <v>0.21528514861742604</v>
      </c>
      <c r="H44" s="14"/>
      <c r="I44" s="14"/>
      <c r="J44" s="14"/>
      <c r="K44" s="14"/>
      <c r="L44" s="14"/>
      <c r="M44" s="14"/>
      <c r="N44" s="14"/>
    </row>
    <row r="45" spans="1:14">
      <c r="A45" s="14" t="s">
        <v>13</v>
      </c>
      <c r="B45" s="45">
        <v>0.23731095169012487</v>
      </c>
      <c r="C45" s="45">
        <v>2.3456865854294399E-2</v>
      </c>
      <c r="D45" s="45">
        <v>0.26076781754441924</v>
      </c>
      <c r="E45" s="73">
        <v>0.2554135352015135</v>
      </c>
      <c r="F45" s="73">
        <v>0.24944655220330778</v>
      </c>
      <c r="G45" s="74">
        <v>0.21528514861742604</v>
      </c>
      <c r="H45" s="14"/>
      <c r="I45" s="14"/>
      <c r="J45" s="14"/>
      <c r="K45" s="14"/>
      <c r="L45" s="14"/>
      <c r="M45" s="14"/>
      <c r="N45" s="14"/>
    </row>
    <row r="46" spans="1:14">
      <c r="A46" s="16" t="s">
        <v>14</v>
      </c>
      <c r="B46" s="48">
        <v>0.22310763615103701</v>
      </c>
      <c r="C46" s="48">
        <v>5.2328734975009339E-2</v>
      </c>
      <c r="D46" s="48">
        <v>0.27543637112604635</v>
      </c>
      <c r="E46" s="75">
        <v>0.2554135352015135</v>
      </c>
      <c r="F46" s="75">
        <v>0.24944655220330778</v>
      </c>
      <c r="G46" s="76">
        <v>0.21528514861742604</v>
      </c>
      <c r="H46" s="14"/>
      <c r="I46" s="14"/>
      <c r="J46" s="14"/>
      <c r="K46" s="14"/>
      <c r="L46" s="14"/>
      <c r="M46" s="14"/>
      <c r="N46" s="14"/>
    </row>
    <row r="47" spans="1:14" s="10" customFormat="1">
      <c r="A47" s="77" t="s">
        <v>73</v>
      </c>
      <c r="B47" s="78">
        <v>0.14888418792670308</v>
      </c>
      <c r="C47" s="78">
        <v>6.640096069072296E-2</v>
      </c>
      <c r="D47" s="78">
        <v>0.21528514861742604</v>
      </c>
      <c r="H47" s="43"/>
      <c r="I47" s="43"/>
      <c r="J47" s="43"/>
      <c r="K47" s="43"/>
      <c r="L47" s="43"/>
      <c r="M47" s="43"/>
      <c r="N47" s="43"/>
    </row>
    <row r="48" spans="1:14">
      <c r="H48" s="14"/>
      <c r="I48" s="14"/>
      <c r="J48" s="14"/>
      <c r="K48" s="14"/>
      <c r="L48" s="14"/>
      <c r="M48" s="14"/>
      <c r="N48" s="14"/>
    </row>
    <row r="49" spans="8:14">
      <c r="H49" s="14"/>
      <c r="I49" s="14"/>
      <c r="J49" s="14"/>
      <c r="K49" s="14"/>
      <c r="L49" s="14"/>
      <c r="M49" s="14"/>
      <c r="N49" s="14"/>
    </row>
    <row r="50" spans="8:14">
      <c r="H50" s="14"/>
      <c r="I50" s="14"/>
      <c r="J50" s="14"/>
      <c r="K50" s="14"/>
      <c r="L50" s="14"/>
      <c r="M50" s="14"/>
      <c r="N50" s="14"/>
    </row>
    <row r="51" spans="8:14">
      <c r="H51" s="14"/>
      <c r="I51" s="14"/>
      <c r="J51" s="14"/>
      <c r="K51" s="14"/>
      <c r="L51" s="14"/>
      <c r="M51" s="14"/>
      <c r="N51" s="14"/>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6"/>
  <sheetViews>
    <sheetView showGridLines="0" topLeftCell="A7" zoomScale="80" zoomScaleNormal="80" workbookViewId="0">
      <selection activeCell="O11" sqref="O11"/>
    </sheetView>
  </sheetViews>
  <sheetFormatPr defaultRowHeight="15"/>
  <cols>
    <col min="1" max="1" width="14.7109375" customWidth="1"/>
    <col min="4" max="4" width="14.140625" customWidth="1"/>
  </cols>
  <sheetData>
    <row r="1" spans="1:16" ht="21.75" customHeight="1">
      <c r="A1" s="336" t="s">
        <v>520</v>
      </c>
      <c r="B1" s="336"/>
      <c r="C1" s="336"/>
      <c r="D1" s="336"/>
      <c r="E1" s="336"/>
      <c r="F1" s="336"/>
      <c r="G1" s="336"/>
      <c r="H1" s="336"/>
      <c r="I1" s="336"/>
      <c r="J1" s="336"/>
      <c r="K1" s="336"/>
      <c r="L1" s="336"/>
    </row>
    <row r="2" spans="1:16" ht="30.75" customHeight="1">
      <c r="A2" s="336"/>
      <c r="B2" s="336"/>
      <c r="C2" s="336"/>
      <c r="D2" s="336"/>
      <c r="E2" s="336"/>
      <c r="F2" s="336"/>
      <c r="G2" s="336"/>
      <c r="H2" s="336"/>
      <c r="I2" s="336"/>
      <c r="J2" s="336"/>
      <c r="K2" s="336"/>
      <c r="L2" s="336"/>
      <c r="P2" s="68"/>
    </row>
    <row r="26" spans="1:5">
      <c r="A26" t="s">
        <v>475</v>
      </c>
    </row>
    <row r="28" spans="1:5">
      <c r="A28" s="44"/>
      <c r="B28" s="44"/>
    </row>
    <row r="29" spans="1:5" ht="18.75">
      <c r="A29" s="337" t="s">
        <v>50</v>
      </c>
      <c r="B29" s="337"/>
      <c r="C29" s="337"/>
      <c r="D29" s="337"/>
      <c r="E29" s="337"/>
    </row>
    <row r="30" spans="1:5" ht="51">
      <c r="A30" s="12"/>
      <c r="B30" s="81" t="s">
        <v>49</v>
      </c>
      <c r="C30" s="12"/>
      <c r="D30" s="79" t="s">
        <v>527</v>
      </c>
      <c r="E30" s="79" t="s">
        <v>528</v>
      </c>
    </row>
    <row r="31" spans="1:5">
      <c r="A31" s="338" t="s">
        <v>73</v>
      </c>
      <c r="B31" s="338">
        <v>1</v>
      </c>
      <c r="C31" s="12">
        <v>1993</v>
      </c>
      <c r="D31" s="18">
        <v>0.28907971912880331</v>
      </c>
      <c r="E31" s="18">
        <v>4.9632932629485281E-2</v>
      </c>
    </row>
    <row r="32" spans="1:5">
      <c r="A32" s="339"/>
      <c r="B32" s="339"/>
      <c r="C32" s="14">
        <v>2003</v>
      </c>
      <c r="D32" s="19">
        <v>0.23502246164933324</v>
      </c>
      <c r="E32" s="19">
        <v>5.2350281817607397E-2</v>
      </c>
    </row>
    <row r="33" spans="1:5">
      <c r="A33" s="339"/>
      <c r="B33" s="339"/>
      <c r="C33" s="14">
        <v>2013</v>
      </c>
      <c r="D33" s="19">
        <v>0.26673895418331139</v>
      </c>
      <c r="E33" s="19">
        <v>6.5675936056373119E-2</v>
      </c>
    </row>
    <row r="34" spans="1:5">
      <c r="A34" s="339"/>
      <c r="B34" s="338">
        <v>2</v>
      </c>
      <c r="C34" s="12">
        <v>1993</v>
      </c>
      <c r="D34" s="18">
        <v>0.28758444315769155</v>
      </c>
      <c r="E34" s="18">
        <v>5.1897209447743738E-2</v>
      </c>
    </row>
    <row r="35" spans="1:5">
      <c r="A35" s="339"/>
      <c r="B35" s="339"/>
      <c r="C35" s="14">
        <v>2003</v>
      </c>
      <c r="D35" s="19">
        <v>0.22041342234514966</v>
      </c>
      <c r="E35" s="19">
        <v>5.5372457795262064E-2</v>
      </c>
    </row>
    <row r="36" spans="1:5">
      <c r="A36" s="339"/>
      <c r="B36" s="340"/>
      <c r="C36" s="16">
        <v>2013</v>
      </c>
      <c r="D36" s="20">
        <v>0.23713679674701968</v>
      </c>
      <c r="E36" s="20">
        <v>4.9618731306772565E-2</v>
      </c>
    </row>
    <row r="37" spans="1:5">
      <c r="A37" s="339"/>
      <c r="B37" s="339">
        <v>3</v>
      </c>
      <c r="C37" s="14">
        <v>1993</v>
      </c>
      <c r="D37" s="19">
        <v>0.24950618545474257</v>
      </c>
      <c r="E37" s="19">
        <v>5.0303906908510339E-2</v>
      </c>
    </row>
    <row r="38" spans="1:5">
      <c r="A38" s="339"/>
      <c r="B38" s="339"/>
      <c r="C38" s="14">
        <v>2003</v>
      </c>
      <c r="D38" s="19">
        <v>0.17323918729331544</v>
      </c>
      <c r="E38" s="19">
        <v>5.6753209328567117E-2</v>
      </c>
    </row>
    <row r="39" spans="1:5">
      <c r="A39" s="339"/>
      <c r="B39" s="339"/>
      <c r="C39" s="14">
        <v>2013</v>
      </c>
      <c r="D39" s="19">
        <v>0.14547334291754407</v>
      </c>
      <c r="E39" s="19">
        <v>4.7075752121902292E-2</v>
      </c>
    </row>
    <row r="40" spans="1:5">
      <c r="A40" s="339"/>
      <c r="B40" s="338">
        <v>4</v>
      </c>
      <c r="C40" s="12">
        <v>1993</v>
      </c>
      <c r="D40" s="18">
        <v>0.199792441429922</v>
      </c>
      <c r="E40" s="18">
        <v>4.4701584306323948E-2</v>
      </c>
    </row>
    <row r="41" spans="1:5">
      <c r="A41" s="339"/>
      <c r="B41" s="339"/>
      <c r="C41" s="14">
        <v>2003</v>
      </c>
      <c r="D41" s="19">
        <v>0.12940444838756704</v>
      </c>
      <c r="E41" s="19">
        <v>5.7857274136986256E-2</v>
      </c>
    </row>
    <row r="42" spans="1:5">
      <c r="A42" s="339"/>
      <c r="B42" s="340"/>
      <c r="C42" s="16">
        <v>2013</v>
      </c>
      <c r="D42" s="20">
        <v>9.362632602274891E-2</v>
      </c>
      <c r="E42" s="20">
        <v>3.9524733442311021E-2</v>
      </c>
    </row>
    <row r="43" spans="1:5">
      <c r="A43" s="339"/>
      <c r="B43" s="339">
        <v>5</v>
      </c>
      <c r="C43" s="14">
        <v>1993</v>
      </c>
      <c r="D43" s="19">
        <v>0.22713475562104815</v>
      </c>
      <c r="E43" s="19">
        <v>4.1895584744475661E-2</v>
      </c>
    </row>
    <row r="44" spans="1:5">
      <c r="A44" s="339"/>
      <c r="B44" s="339"/>
      <c r="C44" s="14">
        <v>2003</v>
      </c>
      <c r="D44" s="19">
        <v>0.16220895210816211</v>
      </c>
      <c r="E44" s="19">
        <v>4.7425381245038908E-2</v>
      </c>
    </row>
    <row r="45" spans="1:5">
      <c r="A45" s="340"/>
      <c r="B45" s="340"/>
      <c r="C45" s="16">
        <v>2013</v>
      </c>
      <c r="D45" s="20">
        <v>7.6943152187211067E-2</v>
      </c>
      <c r="E45" s="20">
        <v>2.6520380593169187E-2</v>
      </c>
    </row>
    <row r="46" spans="1:5">
      <c r="A46" s="82"/>
    </row>
  </sheetData>
  <mergeCells count="8">
    <mergeCell ref="A1:L2"/>
    <mergeCell ref="A29:E29"/>
    <mergeCell ref="A31:A45"/>
    <mergeCell ref="B31:B33"/>
    <mergeCell ref="B34:B36"/>
    <mergeCell ref="B37:B39"/>
    <mergeCell ref="B40:B42"/>
    <mergeCell ref="B43:B45"/>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79"/>
  <sheetViews>
    <sheetView showGridLines="0" zoomScale="80" zoomScaleNormal="80" workbookViewId="0">
      <selection activeCell="R25" sqref="R25"/>
    </sheetView>
  </sheetViews>
  <sheetFormatPr defaultColWidth="9.140625" defaultRowHeight="15"/>
  <cols>
    <col min="1" max="1" width="7.85546875" style="145" bestFit="1" customWidth="1"/>
    <col min="2" max="2" width="14.7109375" style="145" customWidth="1"/>
    <col min="3" max="4" width="7.85546875" style="145" bestFit="1" customWidth="1"/>
    <col min="5" max="5" width="9.140625" style="145"/>
    <col min="6" max="6" width="5.85546875" style="145" customWidth="1"/>
    <col min="7" max="16384" width="9.140625" style="145"/>
  </cols>
  <sheetData>
    <row r="2" spans="1:16" ht="15.75" customHeight="1">
      <c r="A2" s="341" t="s">
        <v>514</v>
      </c>
      <c r="B2" s="341"/>
      <c r="C2" s="341"/>
      <c r="D2" s="341"/>
      <c r="E2" s="341"/>
      <c r="F2" s="341"/>
      <c r="G2" s="341"/>
      <c r="H2" s="341"/>
      <c r="I2" s="341"/>
      <c r="J2" s="341"/>
      <c r="K2" s="341"/>
      <c r="L2" s="341"/>
      <c r="M2" s="341"/>
      <c r="N2" s="341"/>
      <c r="O2" s="341"/>
      <c r="P2" s="341"/>
    </row>
    <row r="3" spans="1:16" ht="24.75" customHeight="1">
      <c r="A3" s="341"/>
      <c r="B3" s="341"/>
      <c r="C3" s="341"/>
      <c r="D3" s="341"/>
      <c r="E3" s="341"/>
      <c r="F3" s="341"/>
      <c r="G3" s="341"/>
      <c r="H3" s="341"/>
      <c r="I3" s="341"/>
      <c r="J3" s="341"/>
      <c r="K3" s="341"/>
      <c r="L3" s="341"/>
      <c r="M3" s="341"/>
      <c r="N3" s="341"/>
      <c r="O3" s="341"/>
      <c r="P3" s="341"/>
    </row>
    <row r="4" spans="1:16" ht="22.5" customHeight="1"/>
    <row r="25" spans="1:6">
      <c r="A25" s="301" t="s">
        <v>468</v>
      </c>
    </row>
    <row r="26" spans="1:6">
      <c r="A26" s="301" t="s">
        <v>469</v>
      </c>
    </row>
    <row r="29" spans="1:6">
      <c r="B29" s="77" t="s">
        <v>297</v>
      </c>
      <c r="C29" s="77"/>
      <c r="D29" s="77"/>
      <c r="E29" s="77"/>
      <c r="F29" s="77"/>
    </row>
    <row r="30" spans="1:6" s="146" customFormat="1" ht="57.75" customHeight="1">
      <c r="B30" s="147" t="s">
        <v>298</v>
      </c>
    </row>
    <row r="31" spans="1:6">
      <c r="B31" s="148"/>
      <c r="C31" s="149">
        <v>1993</v>
      </c>
      <c r="D31" s="149">
        <v>2003</v>
      </c>
      <c r="E31" s="150">
        <v>2013</v>
      </c>
    </row>
    <row r="32" spans="1:6">
      <c r="B32" s="154" t="s">
        <v>5</v>
      </c>
      <c r="C32" s="258">
        <v>5.5848517719346624E-2</v>
      </c>
      <c r="D32" s="258">
        <v>2.8955955423786151E-2</v>
      </c>
      <c r="E32" s="258">
        <v>2.5992540971672362E-2</v>
      </c>
    </row>
    <row r="33" spans="2:5">
      <c r="B33" s="154" t="s">
        <v>22</v>
      </c>
      <c r="C33" s="151">
        <v>5.1718890580950472E-2</v>
      </c>
      <c r="D33" s="151">
        <v>4.8834383228308909E-2</v>
      </c>
      <c r="E33" s="151">
        <v>3.7395700008699961E-2</v>
      </c>
    </row>
    <row r="34" spans="2:5">
      <c r="B34" s="154" t="s">
        <v>20</v>
      </c>
      <c r="C34" s="151">
        <v>5.10153327768883E-2</v>
      </c>
      <c r="D34" s="151">
        <v>6.0828933972373989E-2</v>
      </c>
      <c r="E34" s="151">
        <v>4.1147994756144612E-2</v>
      </c>
    </row>
    <row r="35" spans="2:5">
      <c r="B35" s="154" t="s">
        <v>19</v>
      </c>
      <c r="C35" s="151">
        <v>7.279180347418901E-2</v>
      </c>
      <c r="D35" s="151">
        <v>6.0062507229008411E-2</v>
      </c>
      <c r="E35" s="151">
        <v>4.3781748901141171E-2</v>
      </c>
    </row>
    <row r="36" spans="2:5">
      <c r="B36" s="154" t="s">
        <v>6</v>
      </c>
      <c r="C36" s="151">
        <v>6.1127822018383071E-2</v>
      </c>
      <c r="D36" s="151">
        <v>5.3572789348026006E-2</v>
      </c>
      <c r="E36" s="151">
        <v>4.418118766752599E-2</v>
      </c>
    </row>
    <row r="37" spans="2:5">
      <c r="B37" s="154" t="s">
        <v>18</v>
      </c>
      <c r="C37" s="151">
        <v>7.1883640041592756E-2</v>
      </c>
      <c r="D37" s="151">
        <v>6.2664638640050896E-2</v>
      </c>
      <c r="E37" s="151">
        <v>4.8269831381119843E-2</v>
      </c>
    </row>
    <row r="38" spans="2:5">
      <c r="B38" s="154" t="s">
        <v>8</v>
      </c>
      <c r="C38" s="151">
        <v>6.3732775619035564E-2</v>
      </c>
      <c r="D38" s="151">
        <v>5.8810327537242912E-2</v>
      </c>
      <c r="E38" s="151">
        <v>4.8480777444929402E-2</v>
      </c>
    </row>
    <row r="39" spans="2:5">
      <c r="B39" s="155" t="s">
        <v>73</v>
      </c>
      <c r="C39" s="259">
        <v>7.5460719617572281E-2</v>
      </c>
      <c r="D39" s="259">
        <v>6.0476995585558413E-2</v>
      </c>
      <c r="E39" s="259">
        <v>5.171745229204916E-2</v>
      </c>
    </row>
    <row r="40" spans="2:5">
      <c r="B40" s="154" t="s">
        <v>4</v>
      </c>
      <c r="C40" s="151">
        <v>6.987438238489041E-2</v>
      </c>
      <c r="D40" s="151">
        <v>6.2893954888103565E-2</v>
      </c>
      <c r="E40" s="151">
        <v>5.2103123855751221E-2</v>
      </c>
    </row>
    <row r="41" spans="2:5">
      <c r="B41" s="154" t="s">
        <v>16</v>
      </c>
      <c r="C41" s="151">
        <v>9.9408405731054472E-2</v>
      </c>
      <c r="D41" s="151">
        <v>6.5564781708724595E-2</v>
      </c>
      <c r="E41" s="151">
        <v>5.5122338920517322E-2</v>
      </c>
    </row>
    <row r="42" spans="2:5">
      <c r="B42" s="154" t="s">
        <v>12</v>
      </c>
      <c r="C42" s="151">
        <v>6.7336542932404875E-2</v>
      </c>
      <c r="D42" s="151">
        <v>6.8640471319000973E-2</v>
      </c>
      <c r="E42" s="151">
        <v>5.6173761685894164E-2</v>
      </c>
    </row>
    <row r="43" spans="2:5">
      <c r="B43" s="154" t="s">
        <v>10</v>
      </c>
      <c r="C43" s="151">
        <v>9.9195288452127883E-2</v>
      </c>
      <c r="D43" s="151">
        <v>7.2568435345258919E-2</v>
      </c>
      <c r="E43" s="151">
        <v>5.7386274643674184E-2</v>
      </c>
    </row>
    <row r="44" spans="2:5">
      <c r="B44" s="154" t="s">
        <v>9</v>
      </c>
      <c r="C44" s="151">
        <v>7.2142431313996447E-2</v>
      </c>
      <c r="D44" s="151">
        <v>7.4983972360474382E-2</v>
      </c>
      <c r="E44" s="151">
        <v>6.0047610022055053E-2</v>
      </c>
    </row>
    <row r="45" spans="2:5">
      <c r="B45" s="154" t="s">
        <v>23</v>
      </c>
      <c r="C45" s="151">
        <v>9.1916349156722532E-2</v>
      </c>
      <c r="D45" s="151">
        <v>7.885352079718011E-2</v>
      </c>
      <c r="E45" s="151">
        <v>7.0892741534349213E-2</v>
      </c>
    </row>
    <row r="46" spans="2:5">
      <c r="B46" s="154" t="s">
        <v>21</v>
      </c>
      <c r="C46" s="151">
        <v>0.13340577653552366</v>
      </c>
      <c r="D46" s="151">
        <v>8.5341804781724484E-2</v>
      </c>
      <c r="E46" s="151">
        <v>7.3192034093551683E-2</v>
      </c>
    </row>
    <row r="47" spans="2:5">
      <c r="B47" s="154" t="s">
        <v>11</v>
      </c>
      <c r="C47" s="151">
        <v>0.15660058790018194</v>
      </c>
      <c r="D47" s="151">
        <v>8.06690329344395E-2</v>
      </c>
      <c r="E47" s="151">
        <v>8.1001321314582597E-2</v>
      </c>
    </row>
    <row r="48" spans="2:5" s="144" customFormat="1">
      <c r="B48" s="156" t="s">
        <v>14</v>
      </c>
      <c r="C48" s="260">
        <v>0.11541102105174961</v>
      </c>
      <c r="D48" s="260">
        <v>9.4833987422751065E-2</v>
      </c>
      <c r="E48" s="260">
        <v>9.2324855819250651E-2</v>
      </c>
    </row>
    <row r="49" spans="1:6" ht="15.75">
      <c r="B49" s="85"/>
      <c r="C49" s="85"/>
      <c r="D49" s="85"/>
      <c r="E49" s="85"/>
      <c r="F49" s="153"/>
    </row>
    <row r="50" spans="1:6">
      <c r="B50" s="85"/>
      <c r="C50" s="85"/>
      <c r="D50" s="85"/>
      <c r="E50" s="85"/>
      <c r="F50" s="85"/>
    </row>
    <row r="51" spans="1:6">
      <c r="B51" s="85"/>
      <c r="C51" s="85"/>
      <c r="D51" s="85"/>
      <c r="E51" s="85"/>
      <c r="F51" s="85"/>
    </row>
    <row r="52" spans="1:6" ht="64.5" customHeight="1">
      <c r="B52" s="85"/>
      <c r="C52" s="85"/>
      <c r="D52" s="85"/>
      <c r="E52" s="85"/>
      <c r="F52" s="85"/>
    </row>
    <row r="53" spans="1:6" ht="33" customHeight="1">
      <c r="A53" s="152"/>
    </row>
    <row r="54" spans="1:6">
      <c r="A54" s="152"/>
    </row>
    <row r="55" spans="1:6">
      <c r="A55" s="152"/>
    </row>
    <row r="56" spans="1:6">
      <c r="A56" s="152"/>
    </row>
    <row r="57" spans="1:6">
      <c r="A57" s="152"/>
    </row>
    <row r="58" spans="1:6">
      <c r="A58" s="152"/>
      <c r="C58" s="152"/>
      <c r="D58" s="152"/>
      <c r="E58" s="152"/>
      <c r="F58" s="152"/>
    </row>
    <row r="59" spans="1:6">
      <c r="A59" s="152"/>
      <c r="C59" s="152"/>
      <c r="D59" s="152"/>
      <c r="E59" s="152"/>
    </row>
    <row r="60" spans="1:6">
      <c r="A60" s="152"/>
      <c r="C60" s="152"/>
      <c r="D60" s="152"/>
      <c r="E60" s="152"/>
    </row>
    <row r="61" spans="1:6">
      <c r="A61" s="152"/>
      <c r="C61" s="152"/>
      <c r="D61" s="152"/>
      <c r="E61" s="152"/>
    </row>
    <row r="62" spans="1:6">
      <c r="A62" s="152"/>
      <c r="C62" s="152"/>
      <c r="D62" s="152"/>
      <c r="E62" s="152"/>
    </row>
    <row r="63" spans="1:6">
      <c r="A63" s="152"/>
      <c r="C63" s="152"/>
      <c r="D63" s="152"/>
      <c r="E63" s="152"/>
    </row>
    <row r="64" spans="1:6">
      <c r="A64" s="152"/>
      <c r="C64" s="152"/>
      <c r="D64" s="152"/>
      <c r="E64" s="152"/>
    </row>
    <row r="65" spans="1:5">
      <c r="A65" s="152"/>
      <c r="C65" s="152"/>
      <c r="D65" s="152"/>
      <c r="E65" s="152"/>
    </row>
    <row r="66" spans="1:5">
      <c r="A66" s="152"/>
      <c r="C66" s="152"/>
      <c r="D66" s="152"/>
      <c r="E66" s="152"/>
    </row>
    <row r="67" spans="1:5">
      <c r="A67" s="152"/>
      <c r="C67" s="152"/>
      <c r="D67" s="152"/>
      <c r="E67" s="152"/>
    </row>
    <row r="68" spans="1:5">
      <c r="A68" s="152"/>
      <c r="C68" s="152"/>
      <c r="D68" s="152"/>
      <c r="E68" s="152"/>
    </row>
    <row r="69" spans="1:5">
      <c r="C69" s="152"/>
      <c r="D69" s="152"/>
      <c r="E69" s="152"/>
    </row>
    <row r="70" spans="1:5">
      <c r="C70" s="152"/>
      <c r="D70" s="152"/>
      <c r="E70" s="152"/>
    </row>
    <row r="71" spans="1:5">
      <c r="C71" s="152"/>
      <c r="D71" s="152"/>
      <c r="E71" s="152"/>
    </row>
    <row r="72" spans="1:5">
      <c r="A72" s="85"/>
      <c r="B72" s="85"/>
      <c r="C72" s="152"/>
      <c r="D72" s="152"/>
      <c r="E72" s="152"/>
    </row>
    <row r="73" spans="1:5">
      <c r="A73" s="151"/>
      <c r="B73" s="151"/>
      <c r="C73" s="152"/>
      <c r="D73" s="152"/>
      <c r="E73" s="152"/>
    </row>
    <row r="74" spans="1:5">
      <c r="A74" s="151"/>
      <c r="B74" s="151"/>
      <c r="C74" s="152"/>
      <c r="D74" s="152"/>
      <c r="E74" s="152"/>
    </row>
    <row r="75" spans="1:5">
      <c r="C75" s="152"/>
      <c r="D75" s="152"/>
      <c r="E75" s="152"/>
    </row>
    <row r="76" spans="1:5">
      <c r="C76" s="152"/>
      <c r="D76" s="152"/>
      <c r="E76" s="152"/>
    </row>
    <row r="77" spans="1:5">
      <c r="C77" s="152"/>
      <c r="D77" s="152"/>
      <c r="E77" s="152"/>
    </row>
    <row r="78" spans="1:5">
      <c r="C78" s="152"/>
      <c r="D78" s="152"/>
      <c r="E78" s="152"/>
    </row>
    <row r="79" spans="1:5">
      <c r="C79" s="152"/>
      <c r="D79" s="152"/>
      <c r="E79" s="152"/>
    </row>
  </sheetData>
  <sortState ref="B32:E48">
    <sortCondition ref="E32:E48"/>
  </sortState>
  <mergeCells count="1">
    <mergeCell ref="A2:P3"/>
  </mergeCells>
  <pageMargins left="0.7" right="0.7" top="0.75" bottom="0.75" header="0.3" footer="0.3"/>
  <pageSetup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showGridLines="0" workbookViewId="0">
      <selection activeCell="A26" sqref="A26"/>
    </sheetView>
  </sheetViews>
  <sheetFormatPr defaultRowHeight="15"/>
  <sheetData>
    <row r="1" spans="1:20">
      <c r="A1" s="10" t="s">
        <v>501</v>
      </c>
    </row>
    <row r="2" spans="1:20">
      <c r="A2" s="8"/>
    </row>
    <row r="3" spans="1:20">
      <c r="I3" s="8"/>
      <c r="J3" s="8"/>
      <c r="K3" s="8"/>
      <c r="L3" s="8"/>
      <c r="M3" s="8"/>
      <c r="N3" s="24" t="s">
        <v>25</v>
      </c>
      <c r="O3" s="24" t="s">
        <v>26</v>
      </c>
      <c r="P3" s="24" t="s">
        <v>27</v>
      </c>
      <c r="Q3" s="24" t="s">
        <v>410</v>
      </c>
      <c r="R3" s="24" t="s">
        <v>411</v>
      </c>
      <c r="S3" s="24" t="s">
        <v>509</v>
      </c>
      <c r="T3" s="8"/>
    </row>
    <row r="4" spans="1:20">
      <c r="I4" s="8"/>
      <c r="J4" s="8"/>
      <c r="K4" s="8"/>
      <c r="L4" s="8"/>
      <c r="M4" s="8" t="s">
        <v>13</v>
      </c>
      <c r="N4" s="26"/>
      <c r="O4" s="26">
        <v>0.38494790638395121</v>
      </c>
      <c r="P4" s="26">
        <v>0.37047069016376105</v>
      </c>
      <c r="Q4" s="26">
        <v>0.47177373644682224</v>
      </c>
      <c r="R4" s="26">
        <v>0.5500063574097136</v>
      </c>
      <c r="S4" s="26">
        <v>0.57567849686847594</v>
      </c>
      <c r="T4" s="8"/>
    </row>
    <row r="5" spans="1:20">
      <c r="I5" s="8"/>
      <c r="J5" s="8"/>
      <c r="K5" s="8"/>
      <c r="L5" s="8"/>
      <c r="M5" s="8" t="s">
        <v>14</v>
      </c>
      <c r="N5" s="26">
        <v>0.36236768549955445</v>
      </c>
      <c r="O5" s="26">
        <v>0.41865139246256317</v>
      </c>
      <c r="P5" s="26">
        <v>0.46599180472427787</v>
      </c>
      <c r="Q5" s="26">
        <v>0.47177373644682224</v>
      </c>
      <c r="R5" s="26">
        <v>0.5500063574097136</v>
      </c>
      <c r="S5" s="26">
        <v>0.57567849686847594</v>
      </c>
      <c r="T5" s="8"/>
    </row>
    <row r="6" spans="1:20">
      <c r="I6" s="8"/>
      <c r="J6" s="8"/>
      <c r="K6" s="8"/>
      <c r="L6" s="8"/>
      <c r="M6" s="8" t="s">
        <v>11</v>
      </c>
      <c r="N6" s="26">
        <v>0.43081298357696107</v>
      </c>
      <c r="O6" s="26">
        <v>0.41998765306529234</v>
      </c>
      <c r="P6" s="26">
        <v>0.48035130273546123</v>
      </c>
      <c r="Q6" s="26">
        <v>0.47177373644682224</v>
      </c>
      <c r="R6" s="26">
        <v>0.5500063574097136</v>
      </c>
      <c r="S6" s="26">
        <v>0.57567849686847594</v>
      </c>
      <c r="T6" s="8"/>
    </row>
    <row r="7" spans="1:20">
      <c r="I7" s="8"/>
      <c r="J7" s="8"/>
      <c r="K7" s="8"/>
      <c r="L7" s="8"/>
      <c r="M7" s="8" t="s">
        <v>12</v>
      </c>
      <c r="N7" s="26">
        <v>0.5083232854901415</v>
      </c>
      <c r="O7" s="26">
        <v>0.52046617547374074</v>
      </c>
      <c r="P7" s="26">
        <v>0.50270625468706054</v>
      </c>
      <c r="Q7" s="26">
        <v>0.47177373644682224</v>
      </c>
      <c r="R7" s="26">
        <v>0.5500063574097136</v>
      </c>
      <c r="S7" s="26">
        <v>0.57567849686847594</v>
      </c>
      <c r="T7" s="8"/>
    </row>
    <row r="8" spans="1:20">
      <c r="I8" s="8"/>
      <c r="J8" s="8"/>
      <c r="K8" s="8"/>
      <c r="L8" s="8"/>
      <c r="M8" s="8" t="s">
        <v>21</v>
      </c>
      <c r="N8" s="26">
        <v>0.44465994520009516</v>
      </c>
      <c r="O8" s="26">
        <v>0.48817676339582106</v>
      </c>
      <c r="P8" s="26">
        <v>0.50351708653235372</v>
      </c>
      <c r="Q8" s="26">
        <v>0.47177373644682224</v>
      </c>
      <c r="R8" s="26">
        <v>0.5500063574097136</v>
      </c>
      <c r="S8" s="26">
        <v>0.57567849686847594</v>
      </c>
      <c r="T8" s="8"/>
    </row>
    <row r="9" spans="1:20">
      <c r="I9" s="8"/>
      <c r="J9" s="8"/>
      <c r="K9" s="8"/>
      <c r="L9" s="8"/>
      <c r="M9" s="8" t="s">
        <v>10</v>
      </c>
      <c r="N9" s="26">
        <v>0.35968125770922232</v>
      </c>
      <c r="O9" s="26">
        <v>0.45101713496533313</v>
      </c>
      <c r="P9" s="26">
        <v>0.51137683305338388</v>
      </c>
      <c r="Q9" s="26">
        <v>0.47177373644682224</v>
      </c>
      <c r="R9" s="26">
        <v>0.5500063574097136</v>
      </c>
      <c r="S9" s="26">
        <v>0.57567849686847594</v>
      </c>
      <c r="T9" s="8"/>
    </row>
    <row r="10" spans="1:20">
      <c r="I10" s="8"/>
      <c r="J10" s="8"/>
      <c r="K10" s="8"/>
      <c r="L10" s="8"/>
      <c r="M10" s="8" t="s">
        <v>18</v>
      </c>
      <c r="N10" s="26">
        <v>0.41692388485199239</v>
      </c>
      <c r="O10" s="26">
        <v>0.480816249764905</v>
      </c>
      <c r="P10" s="26">
        <v>0.51363860491108115</v>
      </c>
      <c r="Q10" s="26">
        <v>0.47177373644682224</v>
      </c>
      <c r="R10" s="26">
        <v>0.5500063574097136</v>
      </c>
      <c r="S10" s="26">
        <v>0.57567849686847594</v>
      </c>
      <c r="T10" s="8"/>
    </row>
    <row r="11" spans="1:20">
      <c r="I11" s="8"/>
      <c r="J11" s="8"/>
      <c r="K11" s="8"/>
      <c r="L11" s="8"/>
      <c r="M11" s="8" t="s">
        <v>8</v>
      </c>
      <c r="N11" s="26">
        <v>0.38966514512700789</v>
      </c>
      <c r="O11" s="26">
        <v>0.46754410083878528</v>
      </c>
      <c r="P11" s="26">
        <v>0.52574181737746428</v>
      </c>
      <c r="Q11" s="26">
        <v>0.47177373644682224</v>
      </c>
      <c r="R11" s="26">
        <v>0.5500063574097136</v>
      </c>
      <c r="S11" s="26">
        <v>0.57567849686847594</v>
      </c>
      <c r="T11" s="8"/>
    </row>
    <row r="12" spans="1:20">
      <c r="I12" s="8"/>
      <c r="J12" s="8"/>
      <c r="K12" s="8"/>
      <c r="L12" s="8"/>
      <c r="M12" s="8" t="s">
        <v>16</v>
      </c>
      <c r="N12" s="26">
        <v>0.37159484313563762</v>
      </c>
      <c r="O12" s="26">
        <v>0.45604242416574009</v>
      </c>
      <c r="P12" s="26">
        <v>0.53147732865063724</v>
      </c>
      <c r="Q12" s="26">
        <v>0.47177373644682224</v>
      </c>
      <c r="R12" s="26">
        <v>0.5500063574097136</v>
      </c>
      <c r="S12" s="26">
        <v>0.57567849686847594</v>
      </c>
      <c r="T12" s="8"/>
    </row>
    <row r="13" spans="1:20">
      <c r="I13" s="8"/>
      <c r="J13" s="8"/>
      <c r="K13" s="8"/>
      <c r="L13" s="8"/>
      <c r="M13" s="8" t="s">
        <v>23</v>
      </c>
      <c r="N13" s="26">
        <v>0.3885065501243456</v>
      </c>
      <c r="O13" s="26">
        <v>0.58649203032189101</v>
      </c>
      <c r="P13" s="26">
        <v>0.54722359345786409</v>
      </c>
      <c r="Q13" s="26">
        <v>0.47177373644682224</v>
      </c>
      <c r="R13" s="26">
        <v>0.5500063574097136</v>
      </c>
      <c r="S13" s="26">
        <v>0.57567849686847594</v>
      </c>
      <c r="T13" s="8"/>
    </row>
    <row r="14" spans="1:20">
      <c r="I14" s="8"/>
      <c r="J14" s="8"/>
      <c r="K14" s="8"/>
      <c r="L14" s="8"/>
      <c r="M14" s="8" t="s">
        <v>4</v>
      </c>
      <c r="N14" s="26">
        <v>0.47105797434480989</v>
      </c>
      <c r="O14" s="26">
        <v>0.58291349548182136</v>
      </c>
      <c r="P14" s="26">
        <v>0.55483732554927578</v>
      </c>
      <c r="Q14" s="26">
        <v>0.47177373644682224</v>
      </c>
      <c r="R14" s="26">
        <v>0.5500063574097136</v>
      </c>
      <c r="S14" s="26">
        <v>0.57567849686847594</v>
      </c>
      <c r="T14" s="8"/>
    </row>
    <row r="15" spans="1:20">
      <c r="I15" s="8"/>
      <c r="J15" s="8"/>
      <c r="K15" s="8"/>
      <c r="L15" s="8"/>
      <c r="M15" s="8" t="s">
        <v>6</v>
      </c>
      <c r="N15" s="26">
        <v>0.55834876590838478</v>
      </c>
      <c r="O15" s="26">
        <v>0.60473686509034341</v>
      </c>
      <c r="P15" s="26">
        <v>0.60736850187853664</v>
      </c>
      <c r="Q15" s="26">
        <v>0.47177373644682224</v>
      </c>
      <c r="R15" s="26">
        <v>0.5500063574097136</v>
      </c>
      <c r="S15" s="26">
        <v>0.57567849686847594</v>
      </c>
      <c r="T15" s="8"/>
    </row>
    <row r="16" spans="1:20">
      <c r="I16" s="8"/>
      <c r="J16" s="8"/>
      <c r="K16" s="8"/>
      <c r="L16" s="8"/>
      <c r="M16" s="8" t="s">
        <v>5</v>
      </c>
      <c r="N16" s="26">
        <v>0.51113300707142739</v>
      </c>
      <c r="O16" s="26">
        <v>0.64538272014850762</v>
      </c>
      <c r="P16" s="26">
        <v>0.61195690021761762</v>
      </c>
      <c r="Q16" s="26">
        <v>0.47177373644682224</v>
      </c>
      <c r="R16" s="26">
        <v>0.5500063574097136</v>
      </c>
      <c r="S16" s="26">
        <v>0.57567849686847594</v>
      </c>
      <c r="T16" s="8"/>
    </row>
    <row r="17" spans="1:20">
      <c r="I17" s="8"/>
      <c r="J17" s="8"/>
      <c r="K17" s="8"/>
      <c r="L17" s="8"/>
      <c r="M17" s="8" t="s">
        <v>20</v>
      </c>
      <c r="N17" s="26">
        <v>0.56970795587802447</v>
      </c>
      <c r="O17" s="26">
        <v>0.55854850367215791</v>
      </c>
      <c r="P17" s="26">
        <v>0.62149180938164006</v>
      </c>
      <c r="Q17" s="26">
        <v>0.47177373644682224</v>
      </c>
      <c r="R17" s="26">
        <v>0.5500063574097136</v>
      </c>
      <c r="S17" s="26">
        <v>0.57567849686847594</v>
      </c>
      <c r="T17" s="8"/>
    </row>
    <row r="18" spans="1:20">
      <c r="I18" s="8"/>
      <c r="J18" s="8"/>
      <c r="K18" s="8"/>
      <c r="L18" s="8"/>
      <c r="M18" s="8" t="s">
        <v>15</v>
      </c>
      <c r="N18" s="26">
        <v>0.64394580863674855</v>
      </c>
      <c r="O18" s="26">
        <v>0.63145418938991182</v>
      </c>
      <c r="P18" s="26">
        <v>0.63276214042264967</v>
      </c>
      <c r="Q18" s="26">
        <v>0.47177373644682224</v>
      </c>
      <c r="R18" s="26">
        <v>0.5500063574097136</v>
      </c>
      <c r="S18" s="26">
        <v>0.57567849686847594</v>
      </c>
      <c r="T18" s="8"/>
    </row>
    <row r="19" spans="1:20">
      <c r="I19" s="8"/>
      <c r="J19" s="8"/>
      <c r="K19" s="8"/>
      <c r="L19" s="8"/>
      <c r="M19" s="8" t="s">
        <v>9</v>
      </c>
      <c r="N19" s="26">
        <v>0.47128374746296903</v>
      </c>
      <c r="O19" s="26">
        <v>0.59137834292890568</v>
      </c>
      <c r="P19" s="26">
        <v>0.63312203125174726</v>
      </c>
      <c r="Q19" s="26">
        <v>0.47177373644682224</v>
      </c>
      <c r="R19" s="26">
        <v>0.5500063574097136</v>
      </c>
      <c r="S19" s="26">
        <v>0.57567849686847594</v>
      </c>
      <c r="T19" s="8"/>
    </row>
    <row r="20" spans="1:20">
      <c r="I20" s="8"/>
      <c r="J20" s="8"/>
      <c r="K20" s="8"/>
      <c r="L20" s="8"/>
      <c r="M20" s="8" t="s">
        <v>22</v>
      </c>
      <c r="N20" s="26">
        <v>0.55524928671599205</v>
      </c>
      <c r="O20" s="26">
        <v>0.62950462273480812</v>
      </c>
      <c r="P20" s="26">
        <v>0.66801489613942022</v>
      </c>
      <c r="Q20" s="26">
        <v>0.47177373644682224</v>
      </c>
      <c r="R20" s="26">
        <v>0.5500063574097136</v>
      </c>
      <c r="S20" s="26">
        <v>0.57567849686847594</v>
      </c>
      <c r="T20" s="8"/>
    </row>
    <row r="21" spans="1:20">
      <c r="I21" s="8"/>
      <c r="J21" s="8"/>
      <c r="K21" s="8"/>
      <c r="L21" s="8"/>
      <c r="M21" s="8" t="s">
        <v>19</v>
      </c>
      <c r="N21" s="26"/>
      <c r="O21" s="26">
        <v>0.62274031269680619</v>
      </c>
      <c r="P21" s="26">
        <v>0.67287725759898265</v>
      </c>
      <c r="Q21" s="26">
        <v>0.47177373644682224</v>
      </c>
      <c r="R21" s="26">
        <v>0.5500063574097136</v>
      </c>
      <c r="S21" s="26">
        <v>0.57567849686847594</v>
      </c>
      <c r="T21" s="8"/>
    </row>
    <row r="22" spans="1:20">
      <c r="I22" s="8"/>
      <c r="J22" s="8"/>
      <c r="K22" s="8"/>
      <c r="L22" s="8"/>
      <c r="M22" s="8" t="s">
        <v>17</v>
      </c>
      <c r="N22" s="26">
        <v>0.34035966981132076</v>
      </c>
      <c r="O22" s="26">
        <v>0.45178388845611633</v>
      </c>
      <c r="P22" s="26">
        <v>0.70859410103803777</v>
      </c>
      <c r="Q22" s="26">
        <v>0.47177373644682224</v>
      </c>
      <c r="R22" s="26">
        <v>0.5500063574097136</v>
      </c>
      <c r="S22" s="26">
        <v>0.57567849686847594</v>
      </c>
      <c r="T22" s="8"/>
    </row>
    <row r="23" spans="1:20">
      <c r="I23" s="8"/>
      <c r="J23" s="8"/>
      <c r="K23" s="8"/>
      <c r="L23" s="8"/>
      <c r="M23" s="8" t="s">
        <v>510</v>
      </c>
      <c r="N23" s="26">
        <v>0.57226608333455153</v>
      </c>
      <c r="O23" s="26">
        <v>0.5935278215763593</v>
      </c>
      <c r="P23" s="26">
        <v>0.62608242798653535</v>
      </c>
      <c r="Q23" s="26">
        <v>0.47177373644682224</v>
      </c>
      <c r="R23" s="26">
        <v>0.5500063574097136</v>
      </c>
      <c r="S23" s="26">
        <v>0.57567849686847594</v>
      </c>
      <c r="T23" s="8"/>
    </row>
    <row r="24" spans="1:20">
      <c r="A24" s="8"/>
      <c r="B24" s="8"/>
      <c r="C24" s="8"/>
      <c r="D24" s="8"/>
      <c r="E24" s="8"/>
      <c r="F24" s="8"/>
      <c r="G24" s="8"/>
      <c r="H24" s="8"/>
      <c r="I24" s="8"/>
      <c r="J24" s="8"/>
      <c r="K24" s="8"/>
      <c r="L24" s="8"/>
      <c r="M24" s="8"/>
      <c r="N24" s="8"/>
      <c r="O24" s="8"/>
      <c r="P24" s="8"/>
      <c r="Q24" s="8"/>
      <c r="R24" s="8"/>
      <c r="S24" s="8"/>
    </row>
    <row r="25" spans="1:20">
      <c r="A25" s="301" t="s">
        <v>476</v>
      </c>
    </row>
    <row r="26" spans="1:20">
      <c r="A26" t="s">
        <v>529</v>
      </c>
    </row>
  </sheetData>
  <sortState ref="M29:S49">
    <sortCondition ref="O29:O49"/>
  </sortState>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showGridLines="0" topLeftCell="B1" workbookViewId="0"/>
  </sheetViews>
  <sheetFormatPr defaultRowHeight="12.75"/>
  <cols>
    <col min="1" max="13" width="9.140625" style="8"/>
    <col min="14" max="14" width="2.5703125" style="8" customWidth="1"/>
    <col min="15" max="17" width="9.28515625" style="8" bestFit="1" customWidth="1"/>
    <col min="18" max="18" width="9.28515625" style="8" customWidth="1"/>
    <col min="19" max="19" width="9.28515625" style="8" bestFit="1" customWidth="1"/>
    <col min="20" max="16384" width="9.140625" style="8"/>
  </cols>
  <sheetData>
    <row r="1" spans="1:20" ht="14.25">
      <c r="A1" s="35" t="s">
        <v>479</v>
      </c>
    </row>
    <row r="3" spans="1:20">
      <c r="B3" s="8" t="s">
        <v>36</v>
      </c>
      <c r="L3" s="22" t="s">
        <v>36</v>
      </c>
    </row>
    <row r="4" spans="1:20">
      <c r="B4" s="8" t="s">
        <v>30</v>
      </c>
      <c r="L4" s="8" t="s">
        <v>30</v>
      </c>
      <c r="P4" s="315" t="s">
        <v>33</v>
      </c>
      <c r="Q4" s="315"/>
      <c r="R4" s="23"/>
    </row>
    <row r="5" spans="1:20">
      <c r="M5" s="24" t="s">
        <v>0</v>
      </c>
      <c r="O5" s="24" t="s">
        <v>25</v>
      </c>
      <c r="P5" s="24" t="s">
        <v>26</v>
      </c>
      <c r="Q5" s="24" t="s">
        <v>27</v>
      </c>
      <c r="R5" s="24" t="s">
        <v>410</v>
      </c>
      <c r="S5" s="24" t="s">
        <v>411</v>
      </c>
      <c r="T5" s="24" t="s">
        <v>412</v>
      </c>
    </row>
    <row r="6" spans="1:20">
      <c r="M6" s="3" t="s">
        <v>13</v>
      </c>
      <c r="O6" s="8" t="s">
        <v>35</v>
      </c>
      <c r="P6" s="29">
        <v>1.8807070345058369E-2</v>
      </c>
      <c r="Q6" s="29">
        <v>2.43793141105542E-2</v>
      </c>
      <c r="R6" s="29">
        <v>6.280766552730864E-2</v>
      </c>
      <c r="S6" s="29">
        <v>8.9987926857995726E-2</v>
      </c>
      <c r="T6" s="29">
        <v>6.0724345894359107E-2</v>
      </c>
    </row>
    <row r="7" spans="1:20">
      <c r="M7" s="3" t="s">
        <v>5</v>
      </c>
      <c r="O7" s="29">
        <v>5.7070009033007768E-2</v>
      </c>
      <c r="P7" s="29">
        <v>4.2422276693376434E-2</v>
      </c>
      <c r="Q7" s="29">
        <v>2.5602809206249817E-2</v>
      </c>
      <c r="R7" s="29">
        <v>6.280766552730864E-2</v>
      </c>
      <c r="S7" s="29">
        <v>8.9987926857995726E-2</v>
      </c>
      <c r="T7" s="29">
        <v>6.0724345894359107E-2</v>
      </c>
    </row>
    <row r="8" spans="1:20">
      <c r="M8" s="3" t="s">
        <v>12</v>
      </c>
      <c r="O8" s="29">
        <v>6.629735762103002E-2</v>
      </c>
      <c r="P8" s="29">
        <v>5.8085874248508376E-2</v>
      </c>
      <c r="Q8" s="29">
        <v>3.1613631228491458E-2</v>
      </c>
      <c r="R8" s="29">
        <v>6.280766552730864E-2</v>
      </c>
      <c r="S8" s="29">
        <v>8.9987926857995726E-2</v>
      </c>
      <c r="T8" s="29">
        <v>6.0724345894359107E-2</v>
      </c>
    </row>
    <row r="9" spans="1:20">
      <c r="M9" s="3" t="s">
        <v>21</v>
      </c>
      <c r="O9" s="29">
        <v>7.3215546610453403E-2</v>
      </c>
      <c r="P9" s="29">
        <v>4.5441677490095748E-2</v>
      </c>
      <c r="Q9" s="29">
        <v>3.7753096203751182E-2</v>
      </c>
      <c r="R9" s="29">
        <v>6.280766552730864E-2</v>
      </c>
      <c r="S9" s="29">
        <v>8.9987926857995726E-2</v>
      </c>
      <c r="T9" s="29">
        <v>6.0724345894359107E-2</v>
      </c>
    </row>
    <row r="10" spans="1:20">
      <c r="M10" s="3" t="s">
        <v>19</v>
      </c>
      <c r="O10" s="8" t="s">
        <v>35</v>
      </c>
      <c r="P10" s="29">
        <v>5.3617068389806725E-2</v>
      </c>
      <c r="Q10" s="29">
        <v>4.0438523417298353E-2</v>
      </c>
      <c r="R10" s="29">
        <v>6.280766552730864E-2</v>
      </c>
      <c r="S10" s="29">
        <v>8.9987926857995726E-2</v>
      </c>
      <c r="T10" s="29">
        <v>6.0724345894359107E-2</v>
      </c>
    </row>
    <row r="11" spans="1:20">
      <c r="M11" s="3" t="s">
        <v>18</v>
      </c>
      <c r="O11" s="29">
        <v>0.10629502150667657</v>
      </c>
      <c r="P11" s="29">
        <v>0.11543593216200086</v>
      </c>
      <c r="Q11" s="29">
        <v>4.3133414029098843E-2</v>
      </c>
      <c r="R11" s="29">
        <v>6.280766552730864E-2</v>
      </c>
      <c r="S11" s="29">
        <v>8.9987926857995726E-2</v>
      </c>
      <c r="T11" s="29">
        <v>6.0724345894359107E-2</v>
      </c>
    </row>
    <row r="12" spans="1:20">
      <c r="M12" s="3" t="s">
        <v>16</v>
      </c>
      <c r="O12" s="29">
        <v>3.9536347343525617E-2</v>
      </c>
      <c r="P12" s="29">
        <v>3.8829470267109194E-2</v>
      </c>
      <c r="Q12" s="29">
        <v>4.3527154011764491E-2</v>
      </c>
      <c r="R12" s="29">
        <v>6.280766552730864E-2</v>
      </c>
      <c r="S12" s="29">
        <v>8.9987926857995726E-2</v>
      </c>
      <c r="T12" s="29">
        <v>6.0724345894359107E-2</v>
      </c>
    </row>
    <row r="13" spans="1:20">
      <c r="M13" s="3" t="s">
        <v>17</v>
      </c>
      <c r="O13" s="29">
        <v>0.1056437889960295</v>
      </c>
      <c r="P13" s="29">
        <v>4.2254493721921145E-2</v>
      </c>
      <c r="Q13" s="29">
        <v>4.9836068400675372E-2</v>
      </c>
      <c r="R13" s="29">
        <v>6.280766552730864E-2</v>
      </c>
      <c r="S13" s="29">
        <v>8.9987926857995726E-2</v>
      </c>
      <c r="T13" s="29">
        <v>6.0724345894359107E-2</v>
      </c>
    </row>
    <row r="14" spans="1:20">
      <c r="M14" s="3" t="s">
        <v>20</v>
      </c>
      <c r="O14" s="29">
        <v>4.3954607443418288E-2</v>
      </c>
      <c r="P14" s="29">
        <v>8.1371108840289086E-2</v>
      </c>
      <c r="Q14" s="29">
        <v>5.1789731602925236E-2</v>
      </c>
      <c r="R14" s="29">
        <v>6.280766552730864E-2</v>
      </c>
      <c r="S14" s="29">
        <v>8.9987926857995726E-2</v>
      </c>
      <c r="T14" s="29">
        <v>6.0724345894359107E-2</v>
      </c>
    </row>
    <row r="15" spans="1:20">
      <c r="M15" s="3" t="s">
        <v>14</v>
      </c>
      <c r="O15" s="8" t="s">
        <v>35</v>
      </c>
      <c r="P15" s="29">
        <v>5.419823231643605E-2</v>
      </c>
      <c r="Q15" s="29">
        <v>5.9562660090250907E-2</v>
      </c>
      <c r="R15" s="29">
        <v>6.280766552730864E-2</v>
      </c>
      <c r="S15" s="29">
        <v>8.9987926857995726E-2</v>
      </c>
      <c r="T15" s="29">
        <v>6.0724345894359107E-2</v>
      </c>
    </row>
    <row r="16" spans="1:20">
      <c r="M16" s="3" t="s">
        <v>22</v>
      </c>
      <c r="O16" s="29">
        <v>8.442574109935945E-2</v>
      </c>
      <c r="P16" s="29">
        <v>0.17064309151533669</v>
      </c>
      <c r="Q16" s="29">
        <v>6.2330925959757873E-2</v>
      </c>
      <c r="R16" s="29">
        <v>6.280766552730864E-2</v>
      </c>
      <c r="S16" s="29">
        <v>8.9987926857995726E-2</v>
      </c>
      <c r="T16" s="29">
        <v>6.0724345894359107E-2</v>
      </c>
    </row>
    <row r="17" spans="1:20">
      <c r="M17" s="3" t="s">
        <v>6</v>
      </c>
      <c r="O17" s="29">
        <v>6.150380360059067E-2</v>
      </c>
      <c r="P17" s="29">
        <v>9.9620518818778994E-2</v>
      </c>
      <c r="Q17" s="29">
        <v>6.6444208927760165E-2</v>
      </c>
      <c r="R17" s="29">
        <v>6.280766552730864E-2</v>
      </c>
      <c r="S17" s="29">
        <v>8.9987926857995726E-2</v>
      </c>
      <c r="T17" s="29">
        <v>6.0724345894359107E-2</v>
      </c>
    </row>
    <row r="18" spans="1:20">
      <c r="M18" s="3" t="s">
        <v>4</v>
      </c>
      <c r="O18" s="29">
        <v>9.5031364691138695E-2</v>
      </c>
      <c r="P18" s="29">
        <v>0.15355581709863822</v>
      </c>
      <c r="Q18" s="29">
        <v>6.7428801031732918E-2</v>
      </c>
      <c r="R18" s="29">
        <v>6.280766552730864E-2</v>
      </c>
      <c r="S18" s="29">
        <v>8.9987926857995726E-2</v>
      </c>
      <c r="T18" s="29">
        <v>6.0724345894359107E-2</v>
      </c>
    </row>
    <row r="19" spans="1:20">
      <c r="M19" s="3" t="s">
        <v>23</v>
      </c>
      <c r="O19" s="27">
        <v>8.6952101890206579E-2</v>
      </c>
      <c r="P19" s="31">
        <v>0.16642668124922372</v>
      </c>
      <c r="Q19" s="31">
        <v>7.2247930313222047E-2</v>
      </c>
      <c r="R19" s="31">
        <v>6.280766552730864E-2</v>
      </c>
      <c r="S19" s="31">
        <v>8.9987926857995726E-2</v>
      </c>
      <c r="T19" s="31">
        <v>6.0724345894359107E-2</v>
      </c>
    </row>
    <row r="20" spans="1:20">
      <c r="M20" s="3" t="s">
        <v>8</v>
      </c>
      <c r="O20" s="29">
        <v>6.7765423208009185E-2</v>
      </c>
      <c r="P20" s="29">
        <v>9.874090635145906E-2</v>
      </c>
      <c r="Q20" s="29">
        <v>7.2451366307262247E-2</v>
      </c>
      <c r="R20" s="29">
        <v>6.280766552730864E-2</v>
      </c>
      <c r="S20" s="29">
        <v>8.9987926857995726E-2</v>
      </c>
      <c r="T20" s="29">
        <v>6.0724345894359107E-2</v>
      </c>
    </row>
    <row r="21" spans="1:20">
      <c r="M21" s="3" t="s">
        <v>11</v>
      </c>
      <c r="O21" s="29">
        <v>0.16149962488304198</v>
      </c>
      <c r="P21" s="29">
        <v>7.5982978627206751E-2</v>
      </c>
      <c r="Q21" s="29">
        <v>7.4623231659321526E-2</v>
      </c>
      <c r="R21" s="29">
        <v>6.280766552730864E-2</v>
      </c>
      <c r="S21" s="29">
        <v>8.9987926857995726E-2</v>
      </c>
      <c r="T21" s="29">
        <v>6.0724345894359107E-2</v>
      </c>
    </row>
    <row r="22" spans="1:20">
      <c r="M22" s="3" t="s">
        <v>10</v>
      </c>
      <c r="O22" s="29">
        <v>4.0255280068411982E-2</v>
      </c>
      <c r="P22" s="29">
        <v>6.7573167771087697E-2</v>
      </c>
      <c r="Q22" s="29">
        <v>8.5921221695432731E-2</v>
      </c>
      <c r="R22" s="29">
        <v>6.280766552730864E-2</v>
      </c>
      <c r="S22" s="29">
        <v>8.9987926857995726E-2</v>
      </c>
      <c r="T22" s="29">
        <v>6.0724345894359107E-2</v>
      </c>
    </row>
    <row r="23" spans="1:20">
      <c r="M23" s="3" t="s">
        <v>9</v>
      </c>
      <c r="O23" s="29">
        <v>6.801837565712586E-2</v>
      </c>
      <c r="P23" s="29">
        <v>0.14812860650119203</v>
      </c>
      <c r="Q23" s="29">
        <v>9.6732290980127519E-2</v>
      </c>
      <c r="R23" s="29">
        <v>6.280766552730864E-2</v>
      </c>
      <c r="S23" s="29">
        <v>8.9987926857995726E-2</v>
      </c>
      <c r="T23" s="29">
        <v>6.0724345894359107E-2</v>
      </c>
    </row>
    <row r="24" spans="1:20">
      <c r="M24" s="3" t="s">
        <v>7</v>
      </c>
      <c r="O24" s="8" t="s">
        <v>35</v>
      </c>
      <c r="P24" s="29">
        <v>8.1898766872636405E-2</v>
      </c>
      <c r="Q24" s="29">
        <v>0.11257514400110781</v>
      </c>
      <c r="R24" s="29">
        <v>6.280766552730864E-2</v>
      </c>
      <c r="S24" s="29">
        <v>8.9987926857995726E-2</v>
      </c>
      <c r="T24" s="29">
        <v>6.0724345894359107E-2</v>
      </c>
    </row>
    <row r="25" spans="1:20">
      <c r="M25" s="24" t="s">
        <v>15</v>
      </c>
      <c r="O25" s="34">
        <v>0.12185743862762496</v>
      </c>
      <c r="P25" s="34">
        <v>0.12755462430725947</v>
      </c>
      <c r="Q25" s="34">
        <v>0.14741571025209596</v>
      </c>
      <c r="R25" s="34">
        <v>6.280766552730864E-2</v>
      </c>
      <c r="S25" s="34">
        <v>8.9987926857995726E-2</v>
      </c>
      <c r="T25" s="34">
        <v>6.0724345894359107E-2</v>
      </c>
    </row>
    <row r="26" spans="1:20">
      <c r="M26" s="8" t="s">
        <v>410</v>
      </c>
      <c r="O26" s="29">
        <v>6.280766552730864E-2</v>
      </c>
      <c r="P26" s="29">
        <v>8.9987926857995726E-2</v>
      </c>
      <c r="Q26" s="29">
        <v>6.0724345894359107E-2</v>
      </c>
      <c r="R26" s="29">
        <v>6.280766552730864E-2</v>
      </c>
      <c r="S26" s="29">
        <v>8.9987926857995726E-2</v>
      </c>
      <c r="T26" s="29">
        <v>6.0724345894359107E-2</v>
      </c>
    </row>
    <row r="27" spans="1:20">
      <c r="A27" s="8" t="s">
        <v>475</v>
      </c>
    </row>
    <row r="28" spans="1:20">
      <c r="A28" s="8" t="s">
        <v>485</v>
      </c>
    </row>
    <row r="29" spans="1:20">
      <c r="A29" s="8" t="s">
        <v>486</v>
      </c>
    </row>
  </sheetData>
  <mergeCells count="1">
    <mergeCell ref="P4:Q4"/>
  </mergeCells>
  <pageMargins left="0.7" right="0.7" top="0.75" bottom="0.75" header="0.3" footer="0.3"/>
  <pageSetup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election activeCell="J4" sqref="J4"/>
    </sheetView>
  </sheetViews>
  <sheetFormatPr defaultRowHeight="15"/>
  <sheetData>
    <row r="1" spans="1:7">
      <c r="B1" s="2"/>
      <c r="C1" s="2"/>
      <c r="D1" s="2"/>
    </row>
    <row r="2" spans="1:7">
      <c r="B2" s="2"/>
      <c r="C2" s="2"/>
      <c r="D2" s="2"/>
      <c r="G2" s="86" t="s">
        <v>502</v>
      </c>
    </row>
    <row r="3" spans="1:7">
      <c r="A3" s="64"/>
      <c r="B3" s="2"/>
      <c r="C3" s="2"/>
      <c r="D3" s="2"/>
      <c r="G3" t="s">
        <v>530</v>
      </c>
    </row>
    <row r="4" spans="1:7" ht="25.5">
      <c r="A4" s="11"/>
      <c r="B4" s="11" t="s">
        <v>51</v>
      </c>
      <c r="C4" s="11" t="s">
        <v>52</v>
      </c>
      <c r="D4" s="11" t="s">
        <v>53</v>
      </c>
    </row>
    <row r="5" spans="1:7">
      <c r="A5" s="18" t="s">
        <v>13</v>
      </c>
      <c r="B5" s="18">
        <v>0.60138341458664402</v>
      </c>
      <c r="C5" s="18">
        <v>0.76399532731520625</v>
      </c>
      <c r="D5" s="18">
        <v>0.86523970407125672</v>
      </c>
    </row>
    <row r="6" spans="1:7">
      <c r="A6" s="19" t="s">
        <v>8</v>
      </c>
      <c r="B6" s="19">
        <v>0.61039354913209154</v>
      </c>
      <c r="C6" s="19">
        <v>0.75756402476573326</v>
      </c>
      <c r="D6" s="19">
        <v>0.84541858989403773</v>
      </c>
    </row>
    <row r="7" spans="1:7">
      <c r="A7" s="19" t="s">
        <v>21</v>
      </c>
      <c r="B7" s="19">
        <v>0.66027789945236215</v>
      </c>
      <c r="C7" s="19">
        <v>0.79755190395655395</v>
      </c>
      <c r="D7" s="19">
        <v>0.86206535311122379</v>
      </c>
    </row>
    <row r="8" spans="1:7">
      <c r="A8" s="19" t="s">
        <v>18</v>
      </c>
      <c r="B8" s="19">
        <v>0.66272420067585136</v>
      </c>
      <c r="C8" s="19">
        <v>0.7588004147393328</v>
      </c>
      <c r="D8" s="19">
        <v>0.86722600053191845</v>
      </c>
    </row>
    <row r="9" spans="1:7">
      <c r="A9" s="19" t="s">
        <v>4</v>
      </c>
      <c r="B9" s="19">
        <v>0.66587994457005661</v>
      </c>
      <c r="C9" s="19">
        <v>0.77737399175659261</v>
      </c>
      <c r="D9" s="19">
        <v>0.85970863271459708</v>
      </c>
    </row>
    <row r="10" spans="1:7">
      <c r="A10" s="19" t="s">
        <v>10</v>
      </c>
      <c r="B10" s="19">
        <v>0.66763364492130794</v>
      </c>
      <c r="C10" s="19">
        <v>0.75835133762172025</v>
      </c>
      <c r="D10" s="19">
        <v>0.87286131811784029</v>
      </c>
    </row>
    <row r="11" spans="1:7">
      <c r="A11" s="19" t="s">
        <v>11</v>
      </c>
      <c r="B11" s="19">
        <v>0.67788765901424974</v>
      </c>
      <c r="C11" s="19">
        <v>0.74548845761477156</v>
      </c>
      <c r="D11" s="19">
        <v>0.84596174958653936</v>
      </c>
    </row>
    <row r="12" spans="1:7">
      <c r="A12" s="19" t="s">
        <v>14</v>
      </c>
      <c r="B12" s="19">
        <v>0.689167381603911</v>
      </c>
      <c r="C12" s="19">
        <v>0.78015485135887541</v>
      </c>
      <c r="D12" s="19">
        <v>0.86369158900386933</v>
      </c>
    </row>
    <row r="13" spans="1:7">
      <c r="A13" s="19" t="s">
        <v>6</v>
      </c>
      <c r="B13" s="19">
        <v>0.69419464384191532</v>
      </c>
      <c r="C13" s="19">
        <v>0.80456406565652194</v>
      </c>
      <c r="D13" s="19">
        <v>0.86996542804693655</v>
      </c>
    </row>
    <row r="14" spans="1:7">
      <c r="A14" s="19" t="s">
        <v>16</v>
      </c>
      <c r="B14" s="19">
        <v>0.70046652123544995</v>
      </c>
      <c r="C14" s="19">
        <v>0.76660768348432107</v>
      </c>
      <c r="D14" s="19">
        <v>0.81592236222221337</v>
      </c>
    </row>
    <row r="15" spans="1:7">
      <c r="A15" s="84" t="s">
        <v>73</v>
      </c>
      <c r="B15" s="84">
        <v>0.70626271532583906</v>
      </c>
      <c r="C15" s="84">
        <v>0.79575493607117709</v>
      </c>
      <c r="D15" s="84">
        <v>0.85769322455049934</v>
      </c>
    </row>
    <row r="16" spans="1:7">
      <c r="A16" s="19" t="s">
        <v>12</v>
      </c>
      <c r="B16" s="19">
        <v>0.7147029220451111</v>
      </c>
      <c r="C16" s="19">
        <v>0.75140573222333773</v>
      </c>
      <c r="D16" s="19">
        <v>0.85366671079290746</v>
      </c>
    </row>
    <row r="17" spans="1:7">
      <c r="A17" s="19" t="s">
        <v>15</v>
      </c>
      <c r="B17" s="19">
        <v>0.72827859459994138</v>
      </c>
      <c r="C17" s="19">
        <v>0.82887085304955865</v>
      </c>
      <c r="D17" s="19"/>
    </row>
    <row r="18" spans="1:7">
      <c r="A18" s="19" t="s">
        <v>23</v>
      </c>
      <c r="B18" s="19">
        <v>0.73431897254255307</v>
      </c>
      <c r="C18" s="19">
        <v>0.78251310901563442</v>
      </c>
      <c r="D18" s="19">
        <v>0.85664813660056205</v>
      </c>
    </row>
    <row r="19" spans="1:7">
      <c r="A19" s="19" t="s">
        <v>22</v>
      </c>
      <c r="B19" s="19">
        <v>0.74908702719609055</v>
      </c>
      <c r="C19" s="19">
        <v>0.85920203800071193</v>
      </c>
      <c r="D19" s="19">
        <v>0.90949807254076565</v>
      </c>
    </row>
    <row r="20" spans="1:7">
      <c r="A20" s="19" t="s">
        <v>9</v>
      </c>
      <c r="B20" s="19">
        <v>0.75909450152421809</v>
      </c>
      <c r="C20" s="19">
        <v>0.84491096205776572</v>
      </c>
      <c r="D20" s="19">
        <v>0.90727711940865163</v>
      </c>
    </row>
    <row r="21" spans="1:7">
      <c r="A21" s="19" t="s">
        <v>20</v>
      </c>
      <c r="B21" s="19">
        <v>0.77146624743642722</v>
      </c>
      <c r="C21" s="19">
        <v>0.83059611025578983</v>
      </c>
      <c r="D21" s="19">
        <v>0.90240995009017599</v>
      </c>
    </row>
    <row r="22" spans="1:7">
      <c r="A22" s="19" t="s">
        <v>5</v>
      </c>
      <c r="B22" s="19">
        <v>0.81346148007275876</v>
      </c>
      <c r="C22" s="19">
        <v>0.80906328397006977</v>
      </c>
      <c r="D22" s="19">
        <v>0.833131181496788</v>
      </c>
    </row>
    <row r="23" spans="1:7">
      <c r="A23" s="19" t="s">
        <v>19</v>
      </c>
      <c r="B23" s="19">
        <v>0.82722180523846423</v>
      </c>
      <c r="C23" s="19">
        <v>0.84630229242993138</v>
      </c>
      <c r="D23" s="19">
        <v>0.88269595686565816</v>
      </c>
    </row>
    <row r="24" spans="1:7">
      <c r="A24" s="20" t="s">
        <v>17</v>
      </c>
      <c r="B24" s="20">
        <v>0.82887260911019012</v>
      </c>
      <c r="C24" s="20">
        <v>0.88609623491378564</v>
      </c>
      <c r="D24" s="20">
        <v>0.91317157317680242</v>
      </c>
      <c r="G24" t="s">
        <v>475</v>
      </c>
    </row>
    <row r="25" spans="1:7">
      <c r="A25" s="85"/>
      <c r="B25" s="2"/>
      <c r="C25" s="2"/>
      <c r="D25" s="2"/>
      <c r="G25" t="s">
        <v>474</v>
      </c>
    </row>
    <row r="27" spans="1:7">
      <c r="A27" s="2"/>
      <c r="D27" s="2"/>
    </row>
    <row r="28" spans="1:7">
      <c r="A28" s="2"/>
      <c r="D28" s="2"/>
      <c r="E28" s="2"/>
    </row>
    <row r="29" spans="1:7">
      <c r="E29"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9"/>
  <sheetViews>
    <sheetView showGridLines="0" topLeftCell="B1" workbookViewId="0">
      <selection activeCell="I29" sqref="I29"/>
    </sheetView>
  </sheetViews>
  <sheetFormatPr defaultRowHeight="15"/>
  <cols>
    <col min="18" max="18" width="9.7109375" bestFit="1" customWidth="1"/>
    <col min="20" max="20" width="11.7109375" customWidth="1"/>
    <col min="21" max="21" width="11.28515625" customWidth="1"/>
    <col min="22" max="22" width="10.140625" customWidth="1"/>
  </cols>
  <sheetData>
    <row r="1" spans="1:22">
      <c r="A1" s="35" t="s">
        <v>480</v>
      </c>
    </row>
    <row r="2" spans="1:22">
      <c r="N2" s="35"/>
    </row>
    <row r="3" spans="1:22">
      <c r="N3" s="35"/>
    </row>
    <row r="4" spans="1:22">
      <c r="N4" s="10"/>
      <c r="O4" s="316"/>
      <c r="P4" s="316"/>
      <c r="Q4" s="316"/>
      <c r="R4" s="36"/>
      <c r="T4" s="37"/>
      <c r="U4" s="37"/>
      <c r="V4" s="37"/>
    </row>
    <row r="6" spans="1:22">
      <c r="L6" s="10"/>
      <c r="M6" s="316" t="s">
        <v>37</v>
      </c>
      <c r="N6" s="316"/>
      <c r="O6" s="316"/>
      <c r="P6" s="36"/>
      <c r="R6" s="37"/>
      <c r="S6" s="37" t="s">
        <v>38</v>
      </c>
      <c r="T6" s="37"/>
    </row>
    <row r="7" spans="1:22">
      <c r="M7" s="38">
        <v>1993</v>
      </c>
      <c r="N7" s="38">
        <v>2003</v>
      </c>
      <c r="O7" s="38">
        <v>2013</v>
      </c>
      <c r="P7" s="36"/>
      <c r="R7" s="39" t="s">
        <v>482</v>
      </c>
      <c r="S7" s="39" t="s">
        <v>483</v>
      </c>
      <c r="T7" s="39" t="s">
        <v>481</v>
      </c>
    </row>
    <row r="8" spans="1:22">
      <c r="L8" s="12" t="s">
        <v>4</v>
      </c>
      <c r="M8">
        <v>0.33074285638291723</v>
      </c>
      <c r="N8">
        <v>0.37896479540149891</v>
      </c>
      <c r="O8">
        <v>0.42428986017213716</v>
      </c>
      <c r="Q8" s="12" t="s">
        <v>9</v>
      </c>
      <c r="R8" s="40">
        <v>3.4518654584880237E-3</v>
      </c>
      <c r="S8" s="40">
        <v>3.7696564560596502E-2</v>
      </c>
      <c r="T8" s="40">
        <v>4.1148430019084498E-2</v>
      </c>
    </row>
    <row r="9" spans="1:22">
      <c r="L9" s="14" t="s">
        <v>5</v>
      </c>
      <c r="M9">
        <v>0.29268908672332761</v>
      </c>
      <c r="N9">
        <v>0.42686305761337251</v>
      </c>
      <c r="O9">
        <v>0.4579350314992468</v>
      </c>
      <c r="Q9" s="14" t="s">
        <v>16</v>
      </c>
      <c r="R9" s="41">
        <v>1.290776427951873E-2</v>
      </c>
      <c r="S9" s="41">
        <v>3.4903182575721392E-2</v>
      </c>
      <c r="T9" s="41">
        <v>4.7810946855240122E-2</v>
      </c>
    </row>
    <row r="10" spans="1:22">
      <c r="L10" s="14" t="s">
        <v>6</v>
      </c>
      <c r="M10">
        <v>0.37995102405097331</v>
      </c>
      <c r="N10">
        <v>0.43862074445114613</v>
      </c>
      <c r="O10">
        <v>0.46460205888156092</v>
      </c>
      <c r="Q10" s="14" t="s">
        <v>8</v>
      </c>
      <c r="R10" s="40">
        <v>-1.2472960935743294E-2</v>
      </c>
      <c r="S10" s="40">
        <v>8.4216867529181172E-2</v>
      </c>
      <c r="T10" s="40">
        <v>7.1743906593437878E-2</v>
      </c>
    </row>
    <row r="11" spans="1:22">
      <c r="L11" s="14" t="s">
        <v>8</v>
      </c>
      <c r="M11">
        <v>0.37018058386917391</v>
      </c>
      <c r="N11">
        <v>0.35770762293343061</v>
      </c>
      <c r="O11">
        <v>0.44192449046261179</v>
      </c>
      <c r="Q11" s="14" t="s">
        <v>23</v>
      </c>
      <c r="R11" s="40">
        <v>4.9076354563235891E-2</v>
      </c>
      <c r="S11" s="40">
        <v>2.7181778561954528E-2</v>
      </c>
      <c r="T11" s="40">
        <v>7.6258133125190419E-2</v>
      </c>
    </row>
    <row r="12" spans="1:22">
      <c r="L12" s="14" t="s">
        <v>9</v>
      </c>
      <c r="M12">
        <v>0.38983125922679934</v>
      </c>
      <c r="N12">
        <v>0.39328312468528737</v>
      </c>
      <c r="O12">
        <v>0.43097968924588387</v>
      </c>
      <c r="Q12" s="14" t="s">
        <v>22</v>
      </c>
      <c r="R12" s="40">
        <v>-1.2706143748425602E-2</v>
      </c>
      <c r="S12" s="40">
        <v>9.0318510949259523E-2</v>
      </c>
      <c r="T12" s="40">
        <v>7.761236720083392E-2</v>
      </c>
    </row>
    <row r="13" spans="1:22">
      <c r="L13" s="14" t="s">
        <v>10</v>
      </c>
      <c r="M13">
        <v>0.30732302718522331</v>
      </c>
      <c r="N13">
        <v>0.39653934259462353</v>
      </c>
      <c r="O13">
        <v>0.4183684464836484</v>
      </c>
      <c r="Q13" s="14" t="s">
        <v>12</v>
      </c>
      <c r="R13" s="41">
        <v>7.162872672962689E-2</v>
      </c>
      <c r="S13" s="41">
        <v>6.4925445876782839E-3</v>
      </c>
      <c r="T13" s="41">
        <v>7.8121271317305174E-2</v>
      </c>
    </row>
    <row r="14" spans="1:22">
      <c r="L14" s="14" t="s">
        <v>11</v>
      </c>
      <c r="M14">
        <v>0.28698840608596815</v>
      </c>
      <c r="N14">
        <v>0.34750860035419451</v>
      </c>
      <c r="O14">
        <v>0.38110546091880426</v>
      </c>
      <c r="Q14" s="14" t="s">
        <v>73</v>
      </c>
      <c r="R14" s="41">
        <v>4.1468020094620861E-2</v>
      </c>
      <c r="S14" s="41">
        <v>3.8225349335029912E-2</v>
      </c>
      <c r="T14" s="41">
        <v>7.9693369429650773E-2</v>
      </c>
    </row>
    <row r="15" spans="1:22">
      <c r="L15" s="14" t="s">
        <v>12</v>
      </c>
      <c r="M15">
        <v>0.33863670011950459</v>
      </c>
      <c r="N15">
        <v>0.41026542684913148</v>
      </c>
      <c r="O15">
        <v>0.41675797143680976</v>
      </c>
      <c r="Q15" s="14" t="s">
        <v>6</v>
      </c>
      <c r="R15" s="40">
        <v>5.866972040017282E-2</v>
      </c>
      <c r="S15" s="40">
        <v>2.5981314430414792E-2</v>
      </c>
      <c r="T15" s="40">
        <v>8.4651034830587613E-2</v>
      </c>
    </row>
    <row r="16" spans="1:22">
      <c r="L16" s="14" t="s">
        <v>21</v>
      </c>
      <c r="M16">
        <v>0.28780581096144642</v>
      </c>
      <c r="N16">
        <v>0.3584488893045652</v>
      </c>
      <c r="O16">
        <v>0.41950456304176242</v>
      </c>
      <c r="Q16" s="14" t="s">
        <v>4</v>
      </c>
      <c r="R16" s="40">
        <v>4.8221939018581683E-2</v>
      </c>
      <c r="S16" s="40">
        <v>4.5325064770638246E-2</v>
      </c>
      <c r="T16" s="40">
        <v>9.3547003789219929E-2</v>
      </c>
    </row>
    <row r="17" spans="1:20">
      <c r="L17" s="14" t="s">
        <v>14</v>
      </c>
      <c r="M17">
        <v>0.2587484213683488</v>
      </c>
      <c r="N17">
        <v>0.34028571730386625</v>
      </c>
      <c r="O17">
        <v>0.37045244025353324</v>
      </c>
      <c r="Q17" s="14" t="s">
        <v>18</v>
      </c>
      <c r="R17" s="40">
        <v>3.1970580954032102E-2</v>
      </c>
      <c r="S17" s="40">
        <v>6.2082905888339313E-2</v>
      </c>
      <c r="T17" s="40">
        <v>9.4053486842371414E-2</v>
      </c>
    </row>
    <row r="18" spans="1:20">
      <c r="L18" s="14" t="s">
        <v>16</v>
      </c>
      <c r="M18">
        <v>0.36343272519111625</v>
      </c>
      <c r="N18">
        <v>0.37634048947063498</v>
      </c>
      <c r="O18">
        <v>0.41124367204635637</v>
      </c>
      <c r="Q18" s="14" t="s">
        <v>11</v>
      </c>
      <c r="R18" s="40">
        <v>6.0520194268226357E-2</v>
      </c>
      <c r="S18" s="40">
        <v>3.3596860564609754E-2</v>
      </c>
      <c r="T18" s="40">
        <v>9.4117054832836111E-2</v>
      </c>
    </row>
    <row r="19" spans="1:20">
      <c r="L19" s="14" t="s">
        <v>18</v>
      </c>
      <c r="M19">
        <v>0.34323586378143678</v>
      </c>
      <c r="N19">
        <v>0.37520644473546888</v>
      </c>
      <c r="O19">
        <v>0.43728935062380819</v>
      </c>
      <c r="Q19" s="14" t="s">
        <v>10</v>
      </c>
      <c r="R19" s="40">
        <v>8.9216315409400226E-2</v>
      </c>
      <c r="S19" s="40">
        <v>2.182910388902487E-2</v>
      </c>
      <c r="T19" s="40">
        <v>0.1110454192984251</v>
      </c>
    </row>
    <row r="20" spans="1:20">
      <c r="L20" s="14" t="s">
        <v>20</v>
      </c>
      <c r="M20">
        <v>0.3284859836074504</v>
      </c>
      <c r="N20">
        <v>0.39773000269140046</v>
      </c>
      <c r="O20">
        <v>0.4513044047999426</v>
      </c>
      <c r="Q20" s="14" t="s">
        <v>14</v>
      </c>
      <c r="R20" s="40">
        <v>8.1537295935517451E-2</v>
      </c>
      <c r="S20" s="40">
        <v>3.0166722949666991E-2</v>
      </c>
      <c r="T20" s="40">
        <v>0.11170401888518444</v>
      </c>
    </row>
    <row r="21" spans="1:20">
      <c r="L21" s="14" t="s">
        <v>19</v>
      </c>
      <c r="M21">
        <v>0.34841986346680387</v>
      </c>
      <c r="N21">
        <v>0.39154636901583745</v>
      </c>
      <c r="O21">
        <v>0.51285716105783996</v>
      </c>
      <c r="Q21" s="14" t="s">
        <v>20</v>
      </c>
      <c r="R21" s="40">
        <v>6.9244019083950059E-2</v>
      </c>
      <c r="S21" s="40">
        <v>5.3574402108542141E-2</v>
      </c>
      <c r="T21" s="40">
        <v>0.1228184211924922</v>
      </c>
    </row>
    <row r="22" spans="1:20">
      <c r="L22" s="14" t="s">
        <v>22</v>
      </c>
      <c r="M22">
        <v>0.38739026996866904</v>
      </c>
      <c r="N22">
        <v>0.37468412622024344</v>
      </c>
      <c r="O22">
        <v>0.46500263716950296</v>
      </c>
      <c r="Q22" s="14" t="s">
        <v>21</v>
      </c>
      <c r="R22" s="40">
        <v>7.0643078343118781E-2</v>
      </c>
      <c r="S22" s="40">
        <v>6.1055673737197225E-2</v>
      </c>
      <c r="T22" s="40">
        <v>0.13169875208031601</v>
      </c>
    </row>
    <row r="23" spans="1:20">
      <c r="L23" s="14" t="s">
        <v>23</v>
      </c>
      <c r="M23">
        <v>0.34391625865697889</v>
      </c>
      <c r="N23">
        <v>0.39299261322021478</v>
      </c>
      <c r="O23">
        <v>0.42017439178216931</v>
      </c>
      <c r="Q23" s="14" t="s">
        <v>19</v>
      </c>
      <c r="R23" s="40">
        <v>4.3126505549033578E-2</v>
      </c>
      <c r="S23" s="40">
        <v>0.12131079204200251</v>
      </c>
      <c r="T23" s="40">
        <v>0.16443729759103609</v>
      </c>
    </row>
    <row r="24" spans="1:20">
      <c r="L24" s="16" t="s">
        <v>73</v>
      </c>
      <c r="M24" s="16">
        <v>0.36125955216535355</v>
      </c>
      <c r="N24" s="16">
        <v>0.40272757225997441</v>
      </c>
      <c r="O24" s="16">
        <v>0.44095292159500432</v>
      </c>
      <c r="P24" s="14"/>
      <c r="Q24" s="16" t="s">
        <v>5</v>
      </c>
      <c r="R24" s="42">
        <v>0.1341739708900449</v>
      </c>
      <c r="S24" s="42">
        <v>3.1071973885874293E-2</v>
      </c>
      <c r="T24" s="42">
        <v>0.1652459447759192</v>
      </c>
    </row>
    <row r="30" spans="1:20">
      <c r="A30" s="157" t="s">
        <v>447</v>
      </c>
    </row>
    <row r="40" spans="2:2">
      <c r="B40" s="157"/>
    </row>
    <row r="49" spans="27:27">
      <c r="AA49" t="s">
        <v>39</v>
      </c>
    </row>
  </sheetData>
  <mergeCells count="2">
    <mergeCell ref="O4:Q4"/>
    <mergeCell ref="M6:O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4"/>
  <sheetViews>
    <sheetView showGridLines="0" zoomScale="80" zoomScaleNormal="80" workbookViewId="0">
      <selection activeCell="O3" sqref="O3"/>
    </sheetView>
  </sheetViews>
  <sheetFormatPr defaultColWidth="9.140625" defaultRowHeight="15"/>
  <cols>
    <col min="2" max="2" width="13.140625" bestFit="1" customWidth="1"/>
    <col min="3" max="3" width="16.5703125" bestFit="1" customWidth="1"/>
    <col min="4" max="4" width="19.5703125" customWidth="1"/>
    <col min="5" max="5" width="15.140625" customWidth="1"/>
    <col min="6" max="6" width="17.85546875" customWidth="1"/>
    <col min="7" max="10" width="8.140625" bestFit="1" customWidth="1"/>
    <col min="13" max="13" width="13.140625" customWidth="1"/>
    <col min="14" max="14" width="13.28515625" customWidth="1"/>
    <col min="15" max="15" width="12.42578125" customWidth="1"/>
    <col min="16" max="16" width="9.140625" style="14"/>
    <col min="17" max="17" width="23.5703125" customWidth="1"/>
    <col min="18" max="18" width="13.28515625" customWidth="1"/>
    <col min="20" max="20" width="13.85546875" customWidth="1"/>
    <col min="21" max="21" width="15.85546875" customWidth="1"/>
    <col min="22" max="22" width="1.5703125" customWidth="1"/>
    <col min="23" max="23" width="5.28515625" customWidth="1"/>
    <col min="24" max="24" width="13.42578125" customWidth="1"/>
    <col min="25" max="25" width="1.7109375" customWidth="1"/>
  </cols>
  <sheetData>
    <row r="1" spans="1:17">
      <c r="A1" s="35" t="s">
        <v>484</v>
      </c>
    </row>
    <row r="2" spans="1:17">
      <c r="A2" s="64"/>
    </row>
    <row r="3" spans="1:17" ht="54" customHeight="1">
      <c r="A3" s="317" t="s">
        <v>40</v>
      </c>
      <c r="B3" s="317"/>
      <c r="C3" s="317"/>
      <c r="D3" s="317"/>
      <c r="E3" s="317"/>
      <c r="F3" s="317"/>
      <c r="G3" s="317"/>
      <c r="H3" s="317"/>
      <c r="I3" s="317"/>
      <c r="J3" s="317"/>
      <c r="K3" s="317"/>
      <c r="M3" s="52"/>
      <c r="N3" s="50" t="s">
        <v>419</v>
      </c>
      <c r="O3" s="50" t="s">
        <v>420</v>
      </c>
      <c r="P3" s="53" t="s">
        <v>41</v>
      </c>
      <c r="Q3" s="240" t="s">
        <v>421</v>
      </c>
    </row>
    <row r="4" spans="1:17">
      <c r="E4" s="14"/>
      <c r="M4" s="12" t="s">
        <v>4</v>
      </c>
      <c r="N4" s="13">
        <v>0.56944194267371184</v>
      </c>
      <c r="O4" s="54">
        <v>0.44738287354248629</v>
      </c>
      <c r="P4" s="55">
        <v>0.55261712645751004</v>
      </c>
      <c r="Q4" s="56">
        <v>0.6</v>
      </c>
    </row>
    <row r="5" spans="1:17">
      <c r="E5" s="14"/>
      <c r="M5" s="14" t="s">
        <v>5</v>
      </c>
      <c r="N5" s="15">
        <v>0.52661125965229361</v>
      </c>
      <c r="O5" s="57">
        <v>-5.8068722680147677E-2</v>
      </c>
      <c r="P5" s="58">
        <v>1.0580687226801471</v>
      </c>
      <c r="Q5" s="15">
        <v>0.6</v>
      </c>
    </row>
    <row r="6" spans="1:17">
      <c r="E6" s="14"/>
      <c r="M6" s="14" t="s">
        <v>6</v>
      </c>
      <c r="N6" s="15">
        <v>0.44451932224569979</v>
      </c>
      <c r="O6" s="57">
        <v>0.45309494387702554</v>
      </c>
      <c r="P6" s="58">
        <v>0.5469050561229738</v>
      </c>
      <c r="Q6" s="15">
        <v>0.6</v>
      </c>
    </row>
    <row r="7" spans="1:17">
      <c r="E7" s="14"/>
      <c r="M7" s="14" t="s">
        <v>8</v>
      </c>
      <c r="N7" s="15">
        <v>0.92257887567351626</v>
      </c>
      <c r="O7" s="57">
        <v>0.7289935722603812</v>
      </c>
      <c r="P7" s="58">
        <v>0.27100642773961797</v>
      </c>
      <c r="Q7" s="15">
        <v>0.6</v>
      </c>
    </row>
    <row r="8" spans="1:17">
      <c r="E8" s="14"/>
      <c r="M8" s="14" t="s">
        <v>9</v>
      </c>
      <c r="N8" s="15">
        <v>0.49347338241540528</v>
      </c>
      <c r="O8" s="57">
        <v>0.74982335435324343</v>
      </c>
      <c r="P8" s="58">
        <v>0.25017664564675329</v>
      </c>
      <c r="Q8" s="15">
        <v>0.6</v>
      </c>
    </row>
    <row r="9" spans="1:17">
      <c r="E9" s="14"/>
      <c r="M9" s="14" t="s">
        <v>10</v>
      </c>
      <c r="N9" s="15">
        <v>0.63862258301150543</v>
      </c>
      <c r="O9" s="57">
        <v>0.37539871006233988</v>
      </c>
      <c r="P9" s="58">
        <v>0.62460128993766195</v>
      </c>
      <c r="Q9" s="15">
        <v>0.6</v>
      </c>
    </row>
    <row r="10" spans="1:17">
      <c r="E10" s="14"/>
      <c r="M10" s="14" t="s">
        <v>11</v>
      </c>
      <c r="N10" s="15">
        <v>0.98058345916658407</v>
      </c>
      <c r="O10" s="57">
        <v>0.58496070205132888</v>
      </c>
      <c r="P10" s="58">
        <v>0.41503929794867245</v>
      </c>
      <c r="Q10" s="15">
        <v>0.6</v>
      </c>
    </row>
    <row r="11" spans="1:17">
      <c r="E11" s="14"/>
      <c r="M11" s="14" t="s">
        <v>12</v>
      </c>
      <c r="N11" s="15">
        <v>0.37759232960581335</v>
      </c>
      <c r="O11" s="57">
        <v>0.35200238620454932</v>
      </c>
      <c r="P11" s="58">
        <v>0.6479976137954514</v>
      </c>
      <c r="Q11" s="15">
        <v>0.6</v>
      </c>
    </row>
    <row r="12" spans="1:17">
      <c r="E12" s="14"/>
      <c r="M12" s="14" t="s">
        <v>21</v>
      </c>
      <c r="N12" s="15">
        <v>0.47754181796486533</v>
      </c>
      <c r="O12" s="57">
        <v>3.4815725771627254E-2</v>
      </c>
      <c r="P12" s="58">
        <v>0.96518427422837161</v>
      </c>
      <c r="Q12" s="15">
        <v>0.6</v>
      </c>
    </row>
    <row r="13" spans="1:17">
      <c r="E13" s="14"/>
      <c r="M13" s="14" t="s">
        <v>14</v>
      </c>
      <c r="N13" s="59">
        <v>0.29875221224621828</v>
      </c>
      <c r="O13" s="57">
        <v>-0.37285149471672774</v>
      </c>
      <c r="P13" s="58">
        <v>1.3728514947167307</v>
      </c>
      <c r="Q13" s="15">
        <v>0.6</v>
      </c>
    </row>
    <row r="14" spans="1:17">
      <c r="E14" s="14"/>
      <c r="M14" s="14" t="s">
        <v>16</v>
      </c>
      <c r="N14" s="15">
        <v>0.23675823236593591</v>
      </c>
      <c r="O14" s="57">
        <v>0.41837451059264702</v>
      </c>
      <c r="P14" s="58">
        <v>0.5816254894073446</v>
      </c>
      <c r="Q14" s="15">
        <v>0.6</v>
      </c>
    </row>
    <row r="15" spans="1:17">
      <c r="E15" s="14"/>
      <c r="M15" s="14" t="s">
        <v>18</v>
      </c>
      <c r="N15" s="15">
        <v>1.1461237050030857</v>
      </c>
      <c r="O15" s="57">
        <v>0.68287431211097116</v>
      </c>
      <c r="P15" s="58">
        <v>0.31712568788902917</v>
      </c>
      <c r="Q15" s="15">
        <v>0.6</v>
      </c>
    </row>
    <row r="16" spans="1:17">
      <c r="E16" s="14"/>
      <c r="M16" s="14" t="s">
        <v>20</v>
      </c>
      <c r="N16" s="15">
        <v>0.2774176748476041</v>
      </c>
      <c r="O16" s="57">
        <v>-0.2973661217061403</v>
      </c>
      <c r="P16" s="58">
        <v>1.2973661217061425</v>
      </c>
      <c r="Q16" s="15">
        <v>0.6</v>
      </c>
    </row>
    <row r="17" spans="2:29">
      <c r="E17" s="14"/>
      <c r="M17" s="14" t="s">
        <v>19</v>
      </c>
      <c r="N17" s="15">
        <v>1.1387319679046295</v>
      </c>
      <c r="O17" s="57">
        <v>0.49147271532971232</v>
      </c>
      <c r="P17" s="58">
        <v>0.50852728467028729</v>
      </c>
      <c r="Q17" s="15">
        <v>0.6</v>
      </c>
    </row>
    <row r="18" spans="2:29">
      <c r="E18" s="14"/>
      <c r="M18" s="14" t="s">
        <v>22</v>
      </c>
      <c r="N18" s="15">
        <v>0.756566997681277</v>
      </c>
      <c r="O18" s="57">
        <v>0.67585556332317909</v>
      </c>
      <c r="P18" s="58">
        <v>0.32414443667682075</v>
      </c>
      <c r="Q18" s="15">
        <v>0.6</v>
      </c>
    </row>
    <row r="19" spans="2:29">
      <c r="E19" s="14"/>
      <c r="M19" s="14" t="s">
        <v>23</v>
      </c>
      <c r="N19" s="15">
        <v>0.11277799574646427</v>
      </c>
      <c r="O19" s="57">
        <v>-0.87415705423912282</v>
      </c>
      <c r="P19" s="58">
        <v>1.8741570542391019</v>
      </c>
      <c r="Q19" s="15">
        <v>0.6</v>
      </c>
    </row>
    <row r="20" spans="2:29">
      <c r="E20" s="14"/>
      <c r="M20" s="16" t="s">
        <v>73</v>
      </c>
      <c r="N20" s="17">
        <v>0.40469123251936928</v>
      </c>
      <c r="O20" s="61">
        <v>0.41338681509535841</v>
      </c>
      <c r="P20" s="62">
        <v>0.58661318490464287</v>
      </c>
      <c r="Q20" s="17">
        <v>0.6</v>
      </c>
    </row>
    <row r="21" spans="2:29">
      <c r="E21" s="14"/>
    </row>
    <row r="22" spans="2:29">
      <c r="E22" s="14"/>
    </row>
    <row r="23" spans="2:29">
      <c r="E23" s="14"/>
    </row>
    <row r="24" spans="2:29">
      <c r="E24" s="14"/>
    </row>
    <row r="25" spans="2:29">
      <c r="E25" s="14"/>
    </row>
    <row r="27" spans="2:29">
      <c r="B27" s="158" t="s">
        <v>447</v>
      </c>
    </row>
    <row r="28" spans="2:29">
      <c r="B28" t="s">
        <v>487</v>
      </c>
      <c r="K28" s="14"/>
      <c r="L28" s="14"/>
      <c r="M28" s="46"/>
      <c r="N28" s="47"/>
      <c r="O28" s="47"/>
      <c r="Q28" s="14"/>
      <c r="R28" s="14"/>
      <c r="S28" s="14"/>
      <c r="T28" s="14"/>
      <c r="U28" s="14"/>
      <c r="V28" s="14"/>
      <c r="W28" s="14"/>
      <c r="X28" s="14"/>
      <c r="Y28" s="14"/>
      <c r="Z28" s="14"/>
      <c r="AA28" s="14"/>
      <c r="AB28" s="14"/>
      <c r="AC28" s="14"/>
    </row>
    <row r="29" spans="2:29">
      <c r="K29" s="14"/>
      <c r="L29" s="14"/>
      <c r="M29" s="46"/>
      <c r="N29" s="47"/>
      <c r="O29" s="47"/>
      <c r="Q29" s="14"/>
      <c r="R29" s="14"/>
      <c r="S29" s="14"/>
      <c r="T29" s="14"/>
      <c r="U29" s="14"/>
      <c r="V29" s="14"/>
      <c r="W29" s="14"/>
      <c r="X29" s="14"/>
      <c r="Y29" s="14"/>
      <c r="Z29" s="14"/>
      <c r="AA29" s="14"/>
      <c r="AB29" s="14"/>
      <c r="AC29" s="14"/>
    </row>
    <row r="30" spans="2:29">
      <c r="K30" s="14"/>
      <c r="L30" s="14"/>
      <c r="M30" s="46"/>
      <c r="N30" s="47"/>
      <c r="O30" s="47"/>
      <c r="Q30" s="14"/>
      <c r="R30" s="14"/>
      <c r="S30" s="14"/>
      <c r="T30" s="14"/>
      <c r="U30" s="14"/>
      <c r="V30" s="14"/>
      <c r="W30" s="14"/>
      <c r="X30" s="14"/>
      <c r="Y30" s="14"/>
      <c r="Z30" s="14"/>
      <c r="AA30" s="14"/>
      <c r="AB30" s="14"/>
      <c r="AC30" s="14"/>
    </row>
    <row r="31" spans="2:29">
      <c r="K31" s="14"/>
      <c r="L31" s="14"/>
      <c r="M31" s="46"/>
      <c r="N31" s="47"/>
      <c r="O31" s="47"/>
      <c r="Q31" s="14"/>
      <c r="R31" s="14"/>
      <c r="S31" s="14"/>
      <c r="T31" s="14"/>
      <c r="U31" s="14"/>
      <c r="V31" s="14"/>
      <c r="W31" s="14"/>
      <c r="X31" s="14"/>
      <c r="Y31" s="14"/>
      <c r="Z31" s="14"/>
      <c r="AA31" s="14"/>
      <c r="AB31" s="14"/>
      <c r="AC31" s="14"/>
    </row>
    <row r="32" spans="2:29">
      <c r="K32" s="14"/>
      <c r="L32" s="14"/>
      <c r="M32" s="46"/>
      <c r="N32" s="47"/>
      <c r="O32" s="47"/>
      <c r="Q32" s="45"/>
      <c r="R32" s="45"/>
      <c r="S32" s="14"/>
      <c r="T32" s="14"/>
      <c r="U32" s="14"/>
      <c r="V32" s="14"/>
      <c r="W32" s="14"/>
      <c r="X32" s="14"/>
      <c r="Y32" s="14"/>
      <c r="Z32" s="14"/>
      <c r="AA32" s="14"/>
      <c r="AB32" s="14"/>
      <c r="AC32" s="14"/>
    </row>
    <row r="33" spans="3:29">
      <c r="K33" s="14"/>
      <c r="L33" s="14"/>
      <c r="M33" s="14"/>
      <c r="N33" s="14"/>
      <c r="O33" s="14"/>
      <c r="Q33" s="14"/>
      <c r="R33" s="14"/>
      <c r="S33" s="14"/>
      <c r="T33" s="14"/>
      <c r="U33" s="14"/>
      <c r="V33" s="14"/>
      <c r="W33" s="14"/>
      <c r="X33" s="14"/>
      <c r="Y33" s="14"/>
      <c r="Z33" s="14"/>
      <c r="AA33" s="14"/>
      <c r="AB33" s="14"/>
      <c r="AC33" s="14"/>
    </row>
    <row r="34" spans="3:29">
      <c r="C34" s="63"/>
      <c r="K34" s="14"/>
      <c r="L34" s="14"/>
      <c r="M34" s="14"/>
      <c r="N34" s="14"/>
      <c r="O34" s="14"/>
      <c r="Q34" s="14"/>
      <c r="R34" s="14"/>
      <c r="S34" s="14"/>
      <c r="T34" s="14"/>
      <c r="U34" s="14"/>
      <c r="V34" s="14"/>
      <c r="W34" s="14"/>
      <c r="X34" s="14"/>
      <c r="Y34" s="14"/>
      <c r="Z34" s="14"/>
      <c r="AA34" s="14"/>
      <c r="AB34" s="14"/>
      <c r="AC34" s="14"/>
    </row>
  </sheetData>
  <mergeCells count="1">
    <mergeCell ref="A3:K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31"/>
  <sheetViews>
    <sheetView showGridLines="0" topLeftCell="S1" zoomScale="80" zoomScaleNormal="80" workbookViewId="0">
      <selection activeCell="A28" sqref="A28"/>
    </sheetView>
  </sheetViews>
  <sheetFormatPr defaultRowHeight="12.75"/>
  <cols>
    <col min="1" max="17" width="9.140625" style="8"/>
    <col min="18" max="18" width="3.140625" style="8" customWidth="1"/>
    <col min="19" max="19" width="9.28515625" style="8" bestFit="1" customWidth="1"/>
    <col min="20" max="20" width="12.28515625" style="8" customWidth="1"/>
    <col min="21" max="21" width="10" style="8" bestFit="1" customWidth="1"/>
    <col min="22" max="22" width="3.140625" style="8" customWidth="1"/>
    <col min="23" max="23" width="9.28515625" style="8" bestFit="1" customWidth="1"/>
    <col min="24" max="24" width="12.140625" style="8" customWidth="1"/>
    <col min="25" max="25" width="10" style="8" bestFit="1" customWidth="1"/>
    <col min="26" max="26" width="2.5703125" style="8" customWidth="1"/>
    <col min="27" max="29" width="9.28515625" style="8" bestFit="1" customWidth="1"/>
    <col min="30" max="31" width="12.5703125" style="8" customWidth="1"/>
    <col min="32" max="32" width="10.5703125" style="8" customWidth="1"/>
    <col min="33" max="34" width="9.28515625" style="8" customWidth="1"/>
    <col min="35" max="35" width="9.5703125" style="8" customWidth="1"/>
    <col min="36" max="36" width="10.42578125" style="8" customWidth="1"/>
    <col min="37" max="38" width="9.28515625" style="8" customWidth="1"/>
    <col min="39" max="39" width="9.85546875" style="8" customWidth="1"/>
    <col min="40" max="40" width="10.5703125" style="8" customWidth="1"/>
    <col min="41" max="42" width="9.28515625" style="8" customWidth="1"/>
    <col min="43" max="43" width="9.5703125" style="8" customWidth="1"/>
    <col min="44" max="44" width="10.42578125" style="8" customWidth="1"/>
    <col min="45" max="46" width="9.28515625" style="8" customWidth="1"/>
    <col min="47" max="47" width="9.28515625" style="8" bestFit="1" customWidth="1"/>
    <col min="48" max="58" width="9.140625" style="8"/>
    <col min="59" max="59" width="9.7109375" style="8" bestFit="1" customWidth="1"/>
    <col min="60" max="16384" width="9.140625" style="8"/>
  </cols>
  <sheetData>
    <row r="1" spans="1:45" ht="14.25">
      <c r="AQ1" s="65" t="s">
        <v>42</v>
      </c>
    </row>
    <row r="2" spans="1:45" ht="18.75">
      <c r="A2" s="97" t="s">
        <v>503</v>
      </c>
    </row>
    <row r="4" spans="1:45">
      <c r="M4" s="22" t="s">
        <v>54</v>
      </c>
    </row>
    <row r="5" spans="1:45">
      <c r="M5" s="8" t="s">
        <v>30</v>
      </c>
      <c r="AK5" s="8" t="s">
        <v>413</v>
      </c>
    </row>
    <row r="6" spans="1:45">
      <c r="P6" s="8" t="s">
        <v>55</v>
      </c>
      <c r="T6" s="8" t="s">
        <v>55</v>
      </c>
      <c r="X6" s="8" t="s">
        <v>55</v>
      </c>
      <c r="AA6" s="8" t="s">
        <v>56</v>
      </c>
      <c r="AB6" s="315"/>
      <c r="AC6" s="315"/>
      <c r="AD6" s="23" t="s">
        <v>57</v>
      </c>
      <c r="AE6" s="23"/>
      <c r="AF6" s="23" t="s">
        <v>58</v>
      </c>
      <c r="AG6" s="23"/>
      <c r="AH6" s="23"/>
      <c r="AI6" s="23"/>
      <c r="AJ6" s="23"/>
      <c r="AL6" s="8" t="s">
        <v>59</v>
      </c>
      <c r="AM6" s="8" t="s">
        <v>60</v>
      </c>
      <c r="AP6" s="4" t="s">
        <v>61</v>
      </c>
    </row>
    <row r="7" spans="1:45">
      <c r="N7" s="24" t="s">
        <v>0</v>
      </c>
      <c r="O7" s="24" t="s">
        <v>1</v>
      </c>
      <c r="P7" s="24" t="s">
        <v>34</v>
      </c>
      <c r="Q7" s="24" t="s">
        <v>62</v>
      </c>
      <c r="S7" s="24" t="s">
        <v>1</v>
      </c>
      <c r="T7" s="24" t="s">
        <v>34</v>
      </c>
      <c r="U7" s="24" t="s">
        <v>63</v>
      </c>
      <c r="W7" s="24" t="s">
        <v>1</v>
      </c>
      <c r="X7" s="24" t="s">
        <v>34</v>
      </c>
      <c r="Y7" s="24" t="s">
        <v>64</v>
      </c>
      <c r="AA7" s="24" t="s">
        <v>25</v>
      </c>
      <c r="AB7" s="24" t="s">
        <v>26</v>
      </c>
      <c r="AC7" s="24" t="s">
        <v>27</v>
      </c>
      <c r="AD7" s="4">
        <v>2003</v>
      </c>
      <c r="AE7" s="8">
        <v>2013</v>
      </c>
      <c r="AJ7" s="87"/>
      <c r="AK7" s="88">
        <v>34029</v>
      </c>
      <c r="AL7" s="24" t="s">
        <v>65</v>
      </c>
      <c r="AM7" s="88">
        <v>34029</v>
      </c>
      <c r="AN7" s="24" t="s">
        <v>65</v>
      </c>
      <c r="AO7" s="4" t="s">
        <v>66</v>
      </c>
      <c r="AP7" s="24" t="s">
        <v>65</v>
      </c>
      <c r="AQ7" s="24" t="s">
        <v>65</v>
      </c>
      <c r="AR7" s="4" t="s">
        <v>67</v>
      </c>
      <c r="AS7" s="4"/>
    </row>
    <row r="8" spans="1:45" ht="15">
      <c r="M8" s="8">
        <v>0</v>
      </c>
      <c r="N8" s="8" t="s">
        <v>14</v>
      </c>
      <c r="O8" s="8" t="s">
        <v>35</v>
      </c>
      <c r="P8" s="8" t="s">
        <v>35</v>
      </c>
      <c r="Q8" s="8" t="s">
        <v>35</v>
      </c>
      <c r="S8" s="8">
        <v>2003</v>
      </c>
      <c r="T8" s="6">
        <v>2260.835</v>
      </c>
      <c r="U8" s="6">
        <f t="shared" ref="U8:U27" si="0">T8/AB8</f>
        <v>16.777996289424863</v>
      </c>
      <c r="W8" s="8">
        <v>2013</v>
      </c>
      <c r="X8" s="8">
        <v>3918.1190000000001</v>
      </c>
      <c r="Y8" s="8">
        <f t="shared" ref="Y8:Y27" si="1">X8/AC8</f>
        <v>15.057758083979616</v>
      </c>
      <c r="AA8">
        <v>32.042000000000002</v>
      </c>
      <c r="AB8">
        <v>134.75</v>
      </c>
      <c r="AC8">
        <v>260.20600000000002</v>
      </c>
      <c r="AD8" s="89">
        <v>1828.1690000000001</v>
      </c>
      <c r="AE8" s="89">
        <v>6530</v>
      </c>
      <c r="AF8" s="90">
        <f t="shared" ref="AF8:AG26" si="2">+AD8/AB8</f>
        <v>13.567116883116883</v>
      </c>
      <c r="AG8" s="90">
        <f t="shared" si="2"/>
        <v>25.095501256696615</v>
      </c>
      <c r="AH8" s="29">
        <f>+LN(AG8/AF8)/10</f>
        <v>6.150396085551442E-2</v>
      </c>
      <c r="AI8" s="29">
        <f t="shared" ref="AI8:AI26" si="3">+AH8-AQ8</f>
        <v>5.0305634833823623E-2</v>
      </c>
      <c r="AJ8" s="8" t="s">
        <v>14</v>
      </c>
      <c r="AK8" s="8" t="s">
        <v>35</v>
      </c>
      <c r="AL8" s="31">
        <f t="shared" ref="AL8:AL26" si="4">LN(Y8/U8)/10</f>
        <v>-1.0817493758233985E-2</v>
      </c>
      <c r="AM8" s="31"/>
      <c r="AN8" s="31"/>
      <c r="AO8" s="27"/>
      <c r="AP8" s="31">
        <f>+AL8</f>
        <v>-1.0817493758233985E-2</v>
      </c>
      <c r="AQ8" s="31">
        <v>1.1198326021690796E-2</v>
      </c>
      <c r="AR8" s="31">
        <v>1.1198326021690796E-2</v>
      </c>
    </row>
    <row r="9" spans="1:45" ht="15">
      <c r="M9" s="8">
        <v>0</v>
      </c>
      <c r="N9" s="8" t="s">
        <v>17</v>
      </c>
      <c r="O9" s="8">
        <v>1993</v>
      </c>
      <c r="P9" s="8">
        <v>912.47879999999998</v>
      </c>
      <c r="Q9" s="8">
        <f>P9/AA9</f>
        <v>28.643859869412353</v>
      </c>
      <c r="S9" s="25">
        <v>2005</v>
      </c>
      <c r="T9" s="7">
        <v>2460.1460000000002</v>
      </c>
      <c r="U9" s="7">
        <f t="shared" si="0"/>
        <v>33.421809833036725</v>
      </c>
      <c r="W9" s="25">
        <v>2012</v>
      </c>
      <c r="X9" s="25">
        <v>3730.6950000000002</v>
      </c>
      <c r="Y9" s="25">
        <f t="shared" si="1"/>
        <v>21.614186229751336</v>
      </c>
      <c r="AA9">
        <v>31.856000000000002</v>
      </c>
      <c r="AB9">
        <v>73.608999999999995</v>
      </c>
      <c r="AC9">
        <v>172.60400000000001</v>
      </c>
      <c r="AD9" s="89">
        <v>1194.4670000000001</v>
      </c>
      <c r="AE9" s="89">
        <v>3153.741</v>
      </c>
      <c r="AF9" s="90">
        <f t="shared" si="2"/>
        <v>16.22718689290712</v>
      </c>
      <c r="AG9" s="90">
        <f t="shared" si="2"/>
        <v>18.271540636369956</v>
      </c>
      <c r="AH9" s="29">
        <f t="shared" ref="AH9:AH26" si="5">+LN(AG9/AF9)/10</f>
        <v>1.18656653959224E-2</v>
      </c>
      <c r="AI9" s="29">
        <f t="shared" si="3"/>
        <v>2.6756581305804196E-2</v>
      </c>
      <c r="AJ9" s="8" t="s">
        <v>17</v>
      </c>
      <c r="AK9" s="27">
        <f>LN(U9/Q9)/10</f>
        <v>1.5426957090296354E-2</v>
      </c>
      <c r="AL9" s="31">
        <f t="shared" si="4"/>
        <v>-4.3585880688411779E-2</v>
      </c>
      <c r="AM9" s="31">
        <v>-4.3585880688411779E-2</v>
      </c>
      <c r="AN9" s="31">
        <f>LN(Y9/Q9)/20</f>
        <v>-1.4079461799057721E-2</v>
      </c>
      <c r="AO9" s="27"/>
      <c r="AP9" s="31">
        <f t="shared" ref="AP9:AP15" si="6">+AL9</f>
        <v>-4.3585880688411779E-2</v>
      </c>
      <c r="AQ9" s="31">
        <v>-1.4890915909881798E-2</v>
      </c>
      <c r="AR9" s="31">
        <v>-1.4890915909881798E-2</v>
      </c>
    </row>
    <row r="10" spans="1:45" ht="15">
      <c r="M10" s="8">
        <v>0</v>
      </c>
      <c r="N10" s="8" t="s">
        <v>15</v>
      </c>
      <c r="O10" s="8" t="s">
        <v>35</v>
      </c>
      <c r="P10" s="8" t="s">
        <v>35</v>
      </c>
      <c r="Q10" s="8" t="s">
        <v>35</v>
      </c>
      <c r="S10" s="25">
        <v>2006</v>
      </c>
      <c r="T10" s="7">
        <v>27959.88</v>
      </c>
      <c r="U10" s="7">
        <f t="shared" si="0"/>
        <v>214.58575408489835</v>
      </c>
      <c r="W10" s="25">
        <v>2012</v>
      </c>
      <c r="X10" s="25">
        <v>29176.61</v>
      </c>
      <c r="Y10" s="25">
        <f t="shared" si="1"/>
        <v>76.397359559682229</v>
      </c>
      <c r="AA10">
        <v>36.991999999999997</v>
      </c>
      <c r="AB10">
        <v>130.297</v>
      </c>
      <c r="AC10">
        <v>381.90600000000001</v>
      </c>
      <c r="AD10" s="89">
        <v>12040</v>
      </c>
      <c r="AE10" s="89">
        <v>21500</v>
      </c>
      <c r="AF10" s="90">
        <f t="shared" si="2"/>
        <v>92.404276383953587</v>
      </c>
      <c r="AG10" s="90">
        <f t="shared" si="2"/>
        <v>56.296575597136467</v>
      </c>
      <c r="AH10" s="29">
        <f t="shared" si="5"/>
        <v>-4.9553954969970518E-2</v>
      </c>
      <c r="AI10" s="29">
        <f t="shared" si="3"/>
        <v>-4.9553954969970518E-2</v>
      </c>
      <c r="AJ10" s="8" t="s">
        <v>15</v>
      </c>
      <c r="AK10" s="8" t="s">
        <v>35</v>
      </c>
      <c r="AL10" s="31">
        <f t="shared" si="4"/>
        <v>-0.10327613095804511</v>
      </c>
      <c r="AM10" s="31"/>
      <c r="AN10" s="31"/>
      <c r="AO10" s="27"/>
      <c r="AP10" s="31"/>
      <c r="AQ10" s="31"/>
      <c r="AR10" s="31"/>
    </row>
    <row r="11" spans="1:45" ht="15">
      <c r="M11" s="8">
        <v>0</v>
      </c>
      <c r="N11" s="8" t="s">
        <v>13</v>
      </c>
      <c r="O11" s="8" t="s">
        <v>35</v>
      </c>
      <c r="P11" s="8" t="s">
        <v>35</v>
      </c>
      <c r="Q11" s="8" t="s">
        <v>35</v>
      </c>
      <c r="S11" s="8">
        <v>2003</v>
      </c>
      <c r="T11" s="6">
        <v>1242.3979999999999</v>
      </c>
      <c r="U11" s="6">
        <f t="shared" si="0"/>
        <v>19.927788916512952</v>
      </c>
      <c r="W11" s="8">
        <v>2013</v>
      </c>
      <c r="X11" s="8">
        <v>2209.5250000000001</v>
      </c>
      <c r="Y11" s="8">
        <f t="shared" si="1"/>
        <v>19.575666025817085</v>
      </c>
      <c r="AA11">
        <v>28.931999999999999</v>
      </c>
      <c r="AB11">
        <v>62.344999999999999</v>
      </c>
      <c r="AC11">
        <v>112.871</v>
      </c>
      <c r="AD11" s="89">
        <v>991.5</v>
      </c>
      <c r="AE11" s="89">
        <v>2142</v>
      </c>
      <c r="AF11" s="90">
        <f t="shared" si="2"/>
        <v>15.903440532520651</v>
      </c>
      <c r="AG11" s="90">
        <f t="shared" si="2"/>
        <v>18.977416696937212</v>
      </c>
      <c r="AH11" s="29">
        <f t="shared" si="5"/>
        <v>1.7671420581795029E-2</v>
      </c>
      <c r="AI11" s="29">
        <f t="shared" si="3"/>
        <v>8.4768926083872431E-4</v>
      </c>
      <c r="AJ11" s="8" t="s">
        <v>13</v>
      </c>
      <c r="AK11" s="8" t="s">
        <v>35</v>
      </c>
      <c r="AL11" s="31">
        <f t="shared" si="4"/>
        <v>-1.7827919991684673E-3</v>
      </c>
      <c r="AM11" s="31"/>
      <c r="AN11" s="31"/>
      <c r="AO11" s="27"/>
      <c r="AP11" s="31">
        <f t="shared" si="6"/>
        <v>-1.7827919991684673E-3</v>
      </c>
      <c r="AQ11" s="31">
        <v>1.6823731320956305E-2</v>
      </c>
      <c r="AR11" s="31">
        <v>1.6823731320956305E-2</v>
      </c>
    </row>
    <row r="12" spans="1:45" ht="15">
      <c r="M12" s="8">
        <v>0</v>
      </c>
      <c r="N12" s="8" t="s">
        <v>21</v>
      </c>
      <c r="O12" s="25">
        <v>1995</v>
      </c>
      <c r="P12" s="7">
        <v>144.67070000000001</v>
      </c>
      <c r="Q12" s="7">
        <f>P12/AA12</f>
        <v>2.8511598115922037</v>
      </c>
      <c r="S12" s="8">
        <v>2003</v>
      </c>
      <c r="T12" s="6">
        <v>213.3467</v>
      </c>
      <c r="U12" s="6">
        <f t="shared" si="0"/>
        <v>2.7394637835616789</v>
      </c>
      <c r="W12" s="4">
        <v>2013</v>
      </c>
      <c r="X12" s="4">
        <v>303.75549999999998</v>
      </c>
      <c r="Y12" s="4">
        <f t="shared" si="1"/>
        <v>2.7883849232576923</v>
      </c>
      <c r="AA12">
        <v>50.741</v>
      </c>
      <c r="AB12">
        <v>77.879000000000005</v>
      </c>
      <c r="AC12">
        <v>108.93600000000001</v>
      </c>
      <c r="AD12" s="89">
        <v>133.21879999999999</v>
      </c>
      <c r="AE12" s="14">
        <v>186</v>
      </c>
      <c r="AF12" s="90">
        <f t="shared" si="2"/>
        <v>1.7105869361445316</v>
      </c>
      <c r="AG12" s="90">
        <f t="shared" si="2"/>
        <v>1.7074245428508481</v>
      </c>
      <c r="AH12" s="29">
        <f t="shared" si="5"/>
        <v>-1.8504292425445176E-4</v>
      </c>
      <c r="AI12" s="29">
        <f t="shared" si="3"/>
        <v>2.4782910239077314E-3</v>
      </c>
      <c r="AJ12" s="8" t="s">
        <v>21</v>
      </c>
      <c r="AK12" s="27">
        <f>LN(U12/Q12)/10</f>
        <v>-3.9963661115840115E-3</v>
      </c>
      <c r="AL12" s="31">
        <f t="shared" si="4"/>
        <v>1.7700345846136437E-3</v>
      </c>
      <c r="AM12" s="31">
        <v>1.7700345846136437E-3</v>
      </c>
      <c r="AN12" s="31">
        <f>LN(Y12/Q12)/20</f>
        <v>-1.1131657634851802E-3</v>
      </c>
      <c r="AO12" s="27"/>
      <c r="AP12" s="31">
        <f t="shared" si="6"/>
        <v>1.7700345846136437E-3</v>
      </c>
      <c r="AQ12" s="31">
        <v>-2.6633339481621832E-3</v>
      </c>
      <c r="AR12" s="31">
        <v>-2.6633339481621832E-3</v>
      </c>
    </row>
    <row r="13" spans="1:45" ht="15">
      <c r="M13" s="8">
        <v>1</v>
      </c>
      <c r="N13" s="8" t="s">
        <v>19</v>
      </c>
      <c r="O13" s="8" t="s">
        <v>35</v>
      </c>
      <c r="P13" s="8" t="s">
        <v>35</v>
      </c>
      <c r="Q13" s="8" t="s">
        <v>35</v>
      </c>
      <c r="S13" s="25">
        <v>2004</v>
      </c>
      <c r="T13" s="7">
        <v>425.11660000000001</v>
      </c>
      <c r="U13" s="7">
        <f t="shared" si="0"/>
        <v>5.0624185769574286</v>
      </c>
      <c r="W13" s="8">
        <v>2013</v>
      </c>
      <c r="X13" s="8">
        <v>952.26530000000002</v>
      </c>
      <c r="Y13" s="8">
        <f t="shared" si="1"/>
        <v>8.5145323676680977</v>
      </c>
      <c r="AA13">
        <v>41.923000000000002</v>
      </c>
      <c r="AB13">
        <v>83.974999999999994</v>
      </c>
      <c r="AC13">
        <v>111.84</v>
      </c>
      <c r="AD13" s="89">
        <v>428.50569999999999</v>
      </c>
      <c r="AE13" s="89">
        <v>750</v>
      </c>
      <c r="AF13" s="90">
        <f t="shared" si="2"/>
        <v>5.1027770169693367</v>
      </c>
      <c r="AG13" s="90">
        <f t="shared" si="2"/>
        <v>6.7060085836909868</v>
      </c>
      <c r="AH13" s="29">
        <f t="shared" si="5"/>
        <v>2.7321902337681524E-2</v>
      </c>
      <c r="AI13" s="29">
        <f t="shared" si="3"/>
        <v>3.8895627077022432E-3</v>
      </c>
      <c r="AJ13" s="8" t="s">
        <v>19</v>
      </c>
      <c r="AK13" s="8" t="s">
        <v>35</v>
      </c>
      <c r="AL13" s="31">
        <f t="shared" si="4"/>
        <v>5.199300452140275E-2</v>
      </c>
      <c r="AM13" s="31"/>
      <c r="AN13" s="31"/>
      <c r="AO13" s="27">
        <f>+AL13*M13</f>
        <v>5.199300452140275E-2</v>
      </c>
      <c r="AP13" s="31"/>
      <c r="AQ13" s="31">
        <v>2.343233962997928E-2</v>
      </c>
      <c r="AR13" s="31">
        <v>2.343233962997928E-2</v>
      </c>
    </row>
    <row r="14" spans="1:45" ht="15">
      <c r="M14" s="8">
        <v>0</v>
      </c>
      <c r="N14" s="8" t="s">
        <v>16</v>
      </c>
      <c r="O14" s="25">
        <v>1994</v>
      </c>
      <c r="P14" s="7">
        <v>1244.759</v>
      </c>
      <c r="Q14" s="7">
        <f>P14/AA14</f>
        <v>69.699255277451144</v>
      </c>
      <c r="S14" s="25">
        <v>2004</v>
      </c>
      <c r="T14" s="7">
        <v>4200.3090000000002</v>
      </c>
      <c r="U14" s="7">
        <f t="shared" si="0"/>
        <v>58.134960069756822</v>
      </c>
      <c r="W14" s="25">
        <v>2012</v>
      </c>
      <c r="X14" s="25">
        <v>4992.174</v>
      </c>
      <c r="Y14" s="25">
        <f t="shared" si="1"/>
        <v>45.713785998809577</v>
      </c>
      <c r="AA14">
        <v>17.859000000000002</v>
      </c>
      <c r="AB14">
        <v>72.251000000000005</v>
      </c>
      <c r="AC14">
        <v>109.205</v>
      </c>
      <c r="AD14" s="89">
        <v>1303.588</v>
      </c>
      <c r="AE14" s="89">
        <v>1800.7619999999999</v>
      </c>
      <c r="AF14" s="90">
        <f t="shared" si="2"/>
        <v>18.042490761373543</v>
      </c>
      <c r="AG14" s="90">
        <f t="shared" si="2"/>
        <v>16.489739480793002</v>
      </c>
      <c r="AH14" s="29">
        <f t="shared" si="5"/>
        <v>-8.9991236087197182E-3</v>
      </c>
      <c r="AI14" s="29">
        <f t="shared" si="3"/>
        <v>-1.339014260028807E-2</v>
      </c>
      <c r="AJ14" s="8" t="s">
        <v>16</v>
      </c>
      <c r="AK14" s="27">
        <f>LN(U14/Q14)/10</f>
        <v>-1.8142242775775565E-2</v>
      </c>
      <c r="AL14" s="31">
        <f t="shared" si="4"/>
        <v>-2.4036728986390681E-2</v>
      </c>
      <c r="AM14" s="31">
        <v>-2.4036728986390681E-2</v>
      </c>
      <c r="AN14" s="31">
        <f>LN(Y14/Q14)/20</f>
        <v>-2.1089485881083125E-2</v>
      </c>
      <c r="AO14" s="27"/>
      <c r="AP14" s="31">
        <f t="shared" si="6"/>
        <v>-2.4036728986390681E-2</v>
      </c>
      <c r="AQ14" s="31">
        <v>4.3910189915683517E-3</v>
      </c>
      <c r="AR14" s="31">
        <v>4.3910189915683517E-3</v>
      </c>
    </row>
    <row r="15" spans="1:45" ht="15">
      <c r="M15" s="8">
        <v>0</v>
      </c>
      <c r="N15" s="8" t="s">
        <v>11</v>
      </c>
      <c r="O15" s="25">
        <v>1995</v>
      </c>
      <c r="P15" s="7">
        <v>3449.6709999999998</v>
      </c>
      <c r="Q15" s="7">
        <f>P15/AA15</f>
        <v>186.05636157704546</v>
      </c>
      <c r="S15" s="8">
        <v>2003</v>
      </c>
      <c r="T15" s="6">
        <v>6093.2510000000002</v>
      </c>
      <c r="U15" s="6">
        <f t="shared" si="0"/>
        <v>134.60096313150279</v>
      </c>
      <c r="W15" s="8">
        <v>2013</v>
      </c>
      <c r="X15" s="8">
        <v>14269.89</v>
      </c>
      <c r="Y15" s="8">
        <f t="shared" si="1"/>
        <v>124.33033613884677</v>
      </c>
      <c r="AA15">
        <v>18.541</v>
      </c>
      <c r="AB15">
        <v>45.268999999999998</v>
      </c>
      <c r="AC15">
        <v>114.774</v>
      </c>
      <c r="AD15" s="89">
        <v>2720</v>
      </c>
      <c r="AE15" s="89">
        <v>6880</v>
      </c>
      <c r="AF15" s="90">
        <f t="shared" si="2"/>
        <v>60.085268064238221</v>
      </c>
      <c r="AG15" s="90">
        <f t="shared" si="2"/>
        <v>59.943889731123775</v>
      </c>
      <c r="AH15" s="29">
        <f t="shared" si="5"/>
        <v>-2.3557342414561201E-4</v>
      </c>
      <c r="AI15" s="29">
        <f t="shared" si="3"/>
        <v>-2.773146858991437E-2</v>
      </c>
      <c r="AJ15" s="8" t="s">
        <v>11</v>
      </c>
      <c r="AK15" s="27">
        <f>LN(U15/Q15)/10</f>
        <v>-3.2373507434961063E-2</v>
      </c>
      <c r="AL15" s="31">
        <f t="shared" si="4"/>
        <v>-7.9372548130690144E-3</v>
      </c>
      <c r="AM15" s="31">
        <v>-7.9372548130690144E-3</v>
      </c>
      <c r="AN15" s="31">
        <f>LN(Y15/Q15)/20</f>
        <v>-2.0155381124015038E-2</v>
      </c>
      <c r="AO15" s="27"/>
      <c r="AP15" s="31">
        <f t="shared" si="6"/>
        <v>-7.9372548130690144E-3</v>
      </c>
      <c r="AQ15" s="31">
        <v>2.7495895165768759E-2</v>
      </c>
      <c r="AR15" s="31">
        <v>2.7495895165768759E-2</v>
      </c>
    </row>
    <row r="16" spans="1:45" ht="15">
      <c r="M16" s="8">
        <v>1</v>
      </c>
      <c r="N16" s="8" t="s">
        <v>5</v>
      </c>
      <c r="O16" s="8">
        <v>1993</v>
      </c>
      <c r="P16" s="8">
        <v>586.91679999999997</v>
      </c>
      <c r="Q16" s="8">
        <f>P16/AA16</f>
        <v>12.493971389645775</v>
      </c>
      <c r="S16" s="8">
        <v>2003</v>
      </c>
      <c r="T16" s="6">
        <v>1053.4449999999999</v>
      </c>
      <c r="U16" s="6">
        <f t="shared" si="0"/>
        <v>13.144566587225334</v>
      </c>
      <c r="W16" s="8">
        <v>2013</v>
      </c>
      <c r="X16" s="8">
        <v>2313.951</v>
      </c>
      <c r="Y16" s="8">
        <f t="shared" si="1"/>
        <v>16.07747785304846</v>
      </c>
      <c r="AA16">
        <v>46.975999999999999</v>
      </c>
      <c r="AB16">
        <v>80.143000000000001</v>
      </c>
      <c r="AC16">
        <v>143.92500000000001</v>
      </c>
      <c r="AD16" s="89">
        <v>440</v>
      </c>
      <c r="AE16" s="89">
        <v>1200</v>
      </c>
      <c r="AF16" s="90">
        <f t="shared" si="2"/>
        <v>5.4901862920030444</v>
      </c>
      <c r="AG16" s="90">
        <f t="shared" si="2"/>
        <v>8.3376758728504416</v>
      </c>
      <c r="AH16" s="29">
        <f t="shared" si="5"/>
        <v>4.1782231729889999E-2</v>
      </c>
      <c r="AI16" s="29">
        <f t="shared" si="3"/>
        <v>1.8130887717318946E-2</v>
      </c>
      <c r="AJ16" s="8" t="s">
        <v>5</v>
      </c>
      <c r="AK16" s="27">
        <f>LN(U16/Q16)/10</f>
        <v>5.0762246813889486E-3</v>
      </c>
      <c r="AL16" s="31">
        <f t="shared" si="4"/>
        <v>2.0141091555864313E-2</v>
      </c>
      <c r="AM16" s="31">
        <v>2.0141091555864313E-2</v>
      </c>
      <c r="AN16" s="31">
        <f>LN(Y16/Q16)/20</f>
        <v>1.2608658118626631E-2</v>
      </c>
      <c r="AO16" s="27">
        <f>+AL16*M16</f>
        <v>2.0141091555864313E-2</v>
      </c>
      <c r="AP16" s="31"/>
      <c r="AQ16" s="31">
        <v>2.3651344012571053E-2</v>
      </c>
      <c r="AR16" s="31">
        <v>2.3651344012571053E-2</v>
      </c>
    </row>
    <row r="17" spans="2:48" ht="15">
      <c r="M17" s="8">
        <v>1</v>
      </c>
      <c r="N17" s="4" t="s">
        <v>9</v>
      </c>
      <c r="O17" s="8" t="s">
        <v>35</v>
      </c>
      <c r="P17" s="8" t="s">
        <v>35</v>
      </c>
      <c r="Q17" s="8" t="s">
        <v>35</v>
      </c>
      <c r="S17" s="4">
        <v>2003</v>
      </c>
      <c r="T17" s="9">
        <v>419240.7</v>
      </c>
      <c r="U17" s="9">
        <f t="shared" si="0"/>
        <v>5615.8587062810602</v>
      </c>
      <c r="W17" s="4">
        <v>2013</v>
      </c>
      <c r="X17" s="4">
        <v>877914.3</v>
      </c>
      <c r="Y17" s="4">
        <f t="shared" si="1"/>
        <v>7737.3137090732826</v>
      </c>
      <c r="AA17">
        <v>19.867999999999999</v>
      </c>
      <c r="AB17">
        <v>74.653000000000006</v>
      </c>
      <c r="AC17">
        <v>113.465</v>
      </c>
      <c r="AD17" s="89">
        <v>332000</v>
      </c>
      <c r="AE17" s="89">
        <v>589500</v>
      </c>
      <c r="AF17" s="90">
        <f t="shared" si="2"/>
        <v>4447.242575650007</v>
      </c>
      <c r="AG17" s="90">
        <f t="shared" si="2"/>
        <v>5195.4347155510504</v>
      </c>
      <c r="AH17" s="29">
        <f t="shared" si="5"/>
        <v>1.5549604245891514E-2</v>
      </c>
      <c r="AI17" s="29">
        <f t="shared" si="3"/>
        <v>-7.8631926150127575E-3</v>
      </c>
      <c r="AJ17" s="4" t="s">
        <v>9</v>
      </c>
      <c r="AK17" s="8" t="s">
        <v>35</v>
      </c>
      <c r="AL17" s="31">
        <f t="shared" si="4"/>
        <v>3.204600540800593E-2</v>
      </c>
      <c r="AM17" s="31"/>
      <c r="AN17" s="31"/>
      <c r="AO17" s="27">
        <f>+AL17*M17</f>
        <v>3.204600540800593E-2</v>
      </c>
      <c r="AP17" s="31"/>
      <c r="AQ17" s="31">
        <v>2.3412796860904271E-2</v>
      </c>
      <c r="AR17" s="31">
        <v>2.3412796860904271E-2</v>
      </c>
    </row>
    <row r="18" spans="2:48" ht="15">
      <c r="M18" s="8">
        <v>1</v>
      </c>
      <c r="N18" s="8" t="s">
        <v>12</v>
      </c>
      <c r="O18" s="8" t="s">
        <v>35</v>
      </c>
      <c r="P18" s="8" t="s">
        <v>35</v>
      </c>
      <c r="Q18" s="8" t="s">
        <v>35</v>
      </c>
      <c r="S18" s="8">
        <v>2003</v>
      </c>
      <c r="T18" s="6">
        <v>205.4229</v>
      </c>
      <c r="U18" s="6">
        <f t="shared" si="0"/>
        <v>3.1648805213613325</v>
      </c>
      <c r="W18" s="8">
        <v>2013</v>
      </c>
      <c r="X18" s="8">
        <v>447.25510000000003</v>
      </c>
      <c r="Y18" s="8">
        <f t="shared" si="1"/>
        <v>4.6665390273676746</v>
      </c>
      <c r="AA18">
        <v>3.7530000000000001</v>
      </c>
      <c r="AB18">
        <v>64.906999999999996</v>
      </c>
      <c r="AC18">
        <v>95.843000000000004</v>
      </c>
      <c r="AD18" s="89">
        <v>137.9</v>
      </c>
      <c r="AE18" s="89">
        <v>318</v>
      </c>
      <c r="AF18" s="90">
        <f t="shared" si="2"/>
        <v>2.1245782427165021</v>
      </c>
      <c r="AG18" s="90">
        <f t="shared" si="2"/>
        <v>3.3179261917928278</v>
      </c>
      <c r="AH18" s="29">
        <f t="shared" si="5"/>
        <v>4.4576663807061406E-2</v>
      </c>
      <c r="AI18" s="29">
        <f t="shared" si="3"/>
        <v>1.6213882329810587E-2</v>
      </c>
      <c r="AJ18" s="8" t="s">
        <v>12</v>
      </c>
      <c r="AK18" s="8" t="s">
        <v>35</v>
      </c>
      <c r="AL18" s="31">
        <f t="shared" si="4"/>
        <v>3.8830238437597267E-2</v>
      </c>
      <c r="AM18" s="31"/>
      <c r="AN18" s="31"/>
      <c r="AO18" s="27">
        <f>+AL18*M18</f>
        <v>3.8830238437597267E-2</v>
      </c>
      <c r="AP18" s="31"/>
      <c r="AQ18" s="31">
        <v>2.8362781477250819E-2</v>
      </c>
      <c r="AR18" s="31">
        <v>2.8362781477250819E-2</v>
      </c>
    </row>
    <row r="19" spans="2:48" ht="15">
      <c r="M19" s="8">
        <v>0</v>
      </c>
      <c r="N19" s="4" t="s">
        <v>23</v>
      </c>
      <c r="O19" s="30">
        <v>1994</v>
      </c>
      <c r="P19" s="30">
        <v>25.821059999999999</v>
      </c>
      <c r="Q19" s="30">
        <f t="shared" ref="Q19:Q26" si="7">P19/AA19</f>
        <v>14.994808362369337</v>
      </c>
      <c r="S19" s="4">
        <v>2003</v>
      </c>
      <c r="T19" s="9">
        <v>271.22539999999998</v>
      </c>
      <c r="U19" s="9">
        <f t="shared" si="0"/>
        <v>5.7988839476609932</v>
      </c>
      <c r="W19" s="4">
        <v>2013</v>
      </c>
      <c r="X19" s="4">
        <v>3348.0549999999998</v>
      </c>
      <c r="Y19" s="4">
        <f t="shared" si="1"/>
        <v>8.24305027242489</v>
      </c>
      <c r="AA19">
        <v>1.722</v>
      </c>
      <c r="AB19">
        <v>46.771999999999998</v>
      </c>
      <c r="AC19">
        <v>406.16699999999997</v>
      </c>
      <c r="AD19" s="91">
        <v>211.72020000000001</v>
      </c>
      <c r="AE19" s="91">
        <v>2710.92</v>
      </c>
      <c r="AF19" s="90">
        <f t="shared" si="2"/>
        <v>4.5266441460702991</v>
      </c>
      <c r="AG19" s="90">
        <f t="shared" si="2"/>
        <v>6.6743974768998964</v>
      </c>
      <c r="AH19" s="29">
        <f t="shared" si="5"/>
        <v>3.8829807622401354E-2</v>
      </c>
      <c r="AI19" s="29">
        <f t="shared" si="3"/>
        <v>6.2447074313957338E-3</v>
      </c>
      <c r="AJ19" s="4" t="s">
        <v>23</v>
      </c>
      <c r="AK19" s="27">
        <f t="shared" ref="AK19:AK25" si="8">LN(U19/Q19)/10</f>
        <v>-9.5003855579756991E-2</v>
      </c>
      <c r="AL19" s="31">
        <f t="shared" si="4"/>
        <v>3.5170497789483529E-2</v>
      </c>
      <c r="AM19" s="31">
        <v>3.5170497789483529E-2</v>
      </c>
      <c r="AN19" s="31">
        <f t="shared" ref="AN19:AN25" si="9">LN(Y19/Q19)/20</f>
        <v>-2.9916678895136738E-2</v>
      </c>
      <c r="AO19" s="27"/>
      <c r="AP19" s="31">
        <f t="shared" ref="AP19:AP20" si="10">+AL19</f>
        <v>3.5170497789483529E-2</v>
      </c>
      <c r="AQ19" s="31">
        <v>3.258510019100562E-2</v>
      </c>
      <c r="AR19" s="31">
        <v>3.258510019100562E-2</v>
      </c>
    </row>
    <row r="20" spans="2:48" ht="15">
      <c r="M20" s="8">
        <v>0</v>
      </c>
      <c r="N20" s="8" t="s">
        <v>20</v>
      </c>
      <c r="O20" s="8">
        <v>1993</v>
      </c>
      <c r="P20" s="8">
        <v>463567.1</v>
      </c>
      <c r="Q20" s="8">
        <f t="shared" si="7"/>
        <v>18097.485848135857</v>
      </c>
      <c r="S20" s="8">
        <v>2003</v>
      </c>
      <c r="T20" s="6">
        <v>828875.2</v>
      </c>
      <c r="U20" s="6">
        <f t="shared" si="0"/>
        <v>11467.400838394597</v>
      </c>
      <c r="W20" s="8">
        <v>2013</v>
      </c>
      <c r="X20" s="8">
        <v>1918392</v>
      </c>
      <c r="Y20" s="8">
        <f t="shared" si="1"/>
        <v>14747.445861488435</v>
      </c>
      <c r="AA20">
        <v>25.614999999999998</v>
      </c>
      <c r="AB20">
        <v>72.281000000000006</v>
      </c>
      <c r="AC20">
        <v>130.083</v>
      </c>
      <c r="AD20" s="89">
        <v>972413</v>
      </c>
      <c r="AE20" s="89">
        <v>1658232</v>
      </c>
      <c r="AF20" s="90">
        <f t="shared" si="2"/>
        <v>13453.231139580248</v>
      </c>
      <c r="AG20" s="90">
        <f t="shared" si="2"/>
        <v>12747.491985885934</v>
      </c>
      <c r="AH20" s="29">
        <f t="shared" si="5"/>
        <v>-5.3884765356720706E-3</v>
      </c>
      <c r="AI20" s="29">
        <f t="shared" si="3"/>
        <v>-2.1551695868908503E-2</v>
      </c>
      <c r="AJ20" s="8" t="s">
        <v>20</v>
      </c>
      <c r="AK20" s="27">
        <f t="shared" si="8"/>
        <v>-4.5626472494009099E-2</v>
      </c>
      <c r="AL20" s="31">
        <f t="shared" si="4"/>
        <v>2.5156160559277552E-2</v>
      </c>
      <c r="AM20" s="31">
        <v>2.5156160559277552E-2</v>
      </c>
      <c r="AN20" s="31">
        <f t="shared" si="9"/>
        <v>-1.0235155967365777E-2</v>
      </c>
      <c r="AO20" s="27"/>
      <c r="AP20" s="31">
        <f t="shared" si="10"/>
        <v>2.5156160559277552E-2</v>
      </c>
      <c r="AQ20" s="31">
        <v>1.6163219333236434E-2</v>
      </c>
      <c r="AR20" s="31">
        <v>1.6163219333236434E-2</v>
      </c>
    </row>
    <row r="21" spans="2:48" ht="15">
      <c r="M21" s="8">
        <v>1</v>
      </c>
      <c r="N21" s="8" t="s">
        <v>6</v>
      </c>
      <c r="O21" s="8">
        <v>1993</v>
      </c>
      <c r="P21" s="8">
        <v>10.67733</v>
      </c>
      <c r="Q21" s="8">
        <f t="shared" si="7"/>
        <v>5.1290666905011912E-11</v>
      </c>
      <c r="S21" s="8">
        <v>2003</v>
      </c>
      <c r="T21" s="6">
        <v>669.62009999999998</v>
      </c>
      <c r="U21" s="6">
        <f t="shared" si="0"/>
        <v>4.6731157104304094E-11</v>
      </c>
      <c r="W21" s="8">
        <v>2013</v>
      </c>
      <c r="X21" s="8">
        <v>1593.5920000000001</v>
      </c>
      <c r="Y21" s="8">
        <f t="shared" si="1"/>
        <v>6.5050577970830647E-11</v>
      </c>
      <c r="AA21" s="1">
        <v>208172960975.02399</v>
      </c>
      <c r="AB21" s="1">
        <v>14329200077485.9</v>
      </c>
      <c r="AC21" s="1">
        <v>24497737755913.301</v>
      </c>
      <c r="AD21" s="89">
        <v>240</v>
      </c>
      <c r="AE21" s="89">
        <v>678</v>
      </c>
      <c r="AF21" s="90">
        <f t="shared" si="2"/>
        <v>1.6749015904739093E-11</v>
      </c>
      <c r="AG21" s="90">
        <f t="shared" si="2"/>
        <v>2.7676024894843334E-11</v>
      </c>
      <c r="AH21" s="29">
        <f t="shared" si="5"/>
        <v>5.0222700655708871E-2</v>
      </c>
      <c r="AI21" s="29">
        <f t="shared" si="3"/>
        <v>2.9106224459705395E-2</v>
      </c>
      <c r="AJ21" s="8" t="s">
        <v>6</v>
      </c>
      <c r="AK21" s="27">
        <f t="shared" si="8"/>
        <v>-9.309768605583869E-3</v>
      </c>
      <c r="AL21" s="31">
        <f t="shared" si="4"/>
        <v>3.3075397205021242E-2</v>
      </c>
      <c r="AM21" s="31">
        <v>3.3075397205021242E-2</v>
      </c>
      <c r="AN21" s="31">
        <f t="shared" si="9"/>
        <v>1.1882814299718693E-2</v>
      </c>
      <c r="AO21" s="27">
        <f>+AL21*M21</f>
        <v>3.3075397205021242E-2</v>
      </c>
      <c r="AP21" s="31"/>
      <c r="AQ21" s="31">
        <v>2.1116476196003476E-2</v>
      </c>
      <c r="AR21" s="31">
        <v>2.1116476196003476E-2</v>
      </c>
    </row>
    <row r="22" spans="2:48" ht="15">
      <c r="M22" s="8">
        <v>0</v>
      </c>
      <c r="N22" s="4" t="s">
        <v>22</v>
      </c>
      <c r="O22" s="4">
        <v>1993</v>
      </c>
      <c r="P22" s="4">
        <v>1464.231</v>
      </c>
      <c r="Q22" s="4">
        <f t="shared" si="7"/>
        <v>134.41944367942713</v>
      </c>
      <c r="S22" s="4">
        <v>2003</v>
      </c>
      <c r="T22" s="9">
        <v>5995.085</v>
      </c>
      <c r="U22" s="9">
        <f t="shared" si="0"/>
        <v>99.813279389973857</v>
      </c>
      <c r="W22" s="8">
        <v>2013</v>
      </c>
      <c r="X22" s="8">
        <v>17877.66</v>
      </c>
      <c r="Y22" s="8">
        <f t="shared" si="1"/>
        <v>144.81583786279577</v>
      </c>
      <c r="AA22">
        <v>10.893000000000001</v>
      </c>
      <c r="AB22">
        <v>60.063000000000002</v>
      </c>
      <c r="AC22">
        <v>123.45099999999999</v>
      </c>
      <c r="AD22" s="89">
        <v>1170.2070000000001</v>
      </c>
      <c r="AE22" s="89">
        <v>7920</v>
      </c>
      <c r="AF22" s="90">
        <f t="shared" si="2"/>
        <v>19.482992857499628</v>
      </c>
      <c r="AG22" s="90">
        <f t="shared" si="2"/>
        <v>64.155008869916003</v>
      </c>
      <c r="AH22" s="29">
        <f t="shared" si="5"/>
        <v>0.1191760244742556</v>
      </c>
      <c r="AI22" s="29">
        <f t="shared" si="3"/>
        <v>8.8445225967660024E-2</v>
      </c>
      <c r="AJ22" s="4" t="s">
        <v>22</v>
      </c>
      <c r="AK22" s="27">
        <f t="shared" si="8"/>
        <v>-2.9766385337365569E-2</v>
      </c>
      <c r="AL22" s="31">
        <f t="shared" si="4"/>
        <v>3.7216161699033128E-2</v>
      </c>
      <c r="AM22" s="31">
        <v>3.7216161699033128E-2</v>
      </c>
      <c r="AN22" s="31">
        <f t="shared" si="9"/>
        <v>3.724888180833782E-3</v>
      </c>
      <c r="AO22" s="27"/>
      <c r="AP22" s="31">
        <f t="shared" ref="AP22:AP24" si="11">+AL22</f>
        <v>3.7216161699033128E-2</v>
      </c>
      <c r="AQ22" s="31">
        <v>3.0730798506595568E-2</v>
      </c>
      <c r="AR22" s="31">
        <v>3.0730798506595568E-2</v>
      </c>
    </row>
    <row r="23" spans="2:48" ht="15">
      <c r="M23" s="8">
        <v>0</v>
      </c>
      <c r="N23" s="8" t="s">
        <v>18</v>
      </c>
      <c r="O23" s="25">
        <v>1995</v>
      </c>
      <c r="P23" s="7">
        <v>352.68279999999999</v>
      </c>
      <c r="Q23" s="7">
        <f t="shared" si="7"/>
        <v>3.355209056747372</v>
      </c>
      <c r="S23" s="8">
        <v>2003</v>
      </c>
      <c r="T23" s="6">
        <v>338.09339999999997</v>
      </c>
      <c r="U23" s="6">
        <f t="shared" si="0"/>
        <v>2.9255185303763183</v>
      </c>
      <c r="W23" s="8">
        <v>2013</v>
      </c>
      <c r="X23" s="8">
        <v>610.87599999999998</v>
      </c>
      <c r="Y23" s="8">
        <f t="shared" si="1"/>
        <v>3.5712047516602747</v>
      </c>
      <c r="AA23">
        <v>105.11499999999999</v>
      </c>
      <c r="AB23">
        <v>115.56699999999999</v>
      </c>
      <c r="AC23">
        <v>171.05600000000001</v>
      </c>
      <c r="AD23" s="89">
        <v>263.5557</v>
      </c>
      <c r="AE23" s="89">
        <v>448.2731</v>
      </c>
      <c r="AF23" s="90">
        <f t="shared" si="2"/>
        <v>2.2805446191386816</v>
      </c>
      <c r="AG23" s="90">
        <f t="shared" si="2"/>
        <v>2.6206219015994758</v>
      </c>
      <c r="AH23" s="29">
        <f t="shared" si="5"/>
        <v>1.389973741434096E-2</v>
      </c>
      <c r="AI23" s="29">
        <f t="shared" si="3"/>
        <v>-3.3352605248131245E-2</v>
      </c>
      <c r="AJ23" s="8" t="s">
        <v>18</v>
      </c>
      <c r="AK23" s="27">
        <f t="shared" si="8"/>
        <v>-1.3704234016383519E-2</v>
      </c>
      <c r="AL23" s="31">
        <f t="shared" si="4"/>
        <v>1.9943126399921286E-2</v>
      </c>
      <c r="AM23" s="31">
        <v>1.9943126399921286E-2</v>
      </c>
      <c r="AN23" s="31">
        <f t="shared" si="9"/>
        <v>3.1194461917688852E-3</v>
      </c>
      <c r="AO23" s="27"/>
      <c r="AP23" s="31">
        <f t="shared" si="11"/>
        <v>1.9943126399921286E-2</v>
      </c>
      <c r="AQ23" s="31">
        <v>4.7252342662472205E-2</v>
      </c>
      <c r="AR23" s="31">
        <v>4.7252342662472205E-2</v>
      </c>
    </row>
    <row r="24" spans="2:48" ht="15">
      <c r="M24" s="8">
        <v>0</v>
      </c>
      <c r="N24" s="8" t="s">
        <v>10</v>
      </c>
      <c r="O24" s="8">
        <v>1993</v>
      </c>
      <c r="P24" s="8">
        <v>37984.379999999997</v>
      </c>
      <c r="Q24" s="8">
        <f t="shared" si="7"/>
        <v>1843.0072780203784</v>
      </c>
      <c r="S24" s="8">
        <v>2003</v>
      </c>
      <c r="T24" s="6">
        <v>146663.6</v>
      </c>
      <c r="U24" s="6">
        <f t="shared" si="0"/>
        <v>2109.4784684866095</v>
      </c>
      <c r="W24" s="8">
        <v>2013</v>
      </c>
      <c r="X24" s="8">
        <v>391716.1</v>
      </c>
      <c r="Y24" s="8">
        <f t="shared" si="1"/>
        <v>2426.0575243710596</v>
      </c>
      <c r="AA24">
        <v>20.61</v>
      </c>
      <c r="AB24">
        <v>69.525999999999996</v>
      </c>
      <c r="AC24">
        <v>161.46199999999999</v>
      </c>
      <c r="AD24" s="89">
        <v>85358</v>
      </c>
      <c r="AE24" s="89">
        <v>231020.79999999999</v>
      </c>
      <c r="AF24" s="90">
        <f t="shared" si="2"/>
        <v>1227.7133734142624</v>
      </c>
      <c r="AG24" s="90">
        <f t="shared" si="2"/>
        <v>1430.8060100828677</v>
      </c>
      <c r="AH24" s="29">
        <f t="shared" si="5"/>
        <v>1.5308453569012883E-2</v>
      </c>
      <c r="AI24" s="29">
        <f t="shared" si="3"/>
        <v>-9.1054843752905162E-3</v>
      </c>
      <c r="AJ24" s="8" t="s">
        <v>10</v>
      </c>
      <c r="AK24" s="27">
        <f t="shared" si="8"/>
        <v>1.3504211791559828E-2</v>
      </c>
      <c r="AL24" s="31">
        <f t="shared" si="4"/>
        <v>1.3982677625013956E-2</v>
      </c>
      <c r="AM24" s="31">
        <v>1.3982677625013956E-2</v>
      </c>
      <c r="AN24" s="31">
        <f t="shared" si="9"/>
        <v>1.374344470828689E-2</v>
      </c>
      <c r="AO24" s="27"/>
      <c r="AP24" s="31">
        <f t="shared" si="11"/>
        <v>1.3982677625013956E-2</v>
      </c>
      <c r="AQ24" s="31">
        <v>2.44139379443034E-2</v>
      </c>
      <c r="AR24" s="92">
        <v>2.44139379443034E-2</v>
      </c>
    </row>
    <row r="25" spans="2:48" ht="15">
      <c r="M25" s="8">
        <v>1</v>
      </c>
      <c r="N25" s="8" t="s">
        <v>8</v>
      </c>
      <c r="O25" s="25">
        <v>1994</v>
      </c>
      <c r="P25" s="7">
        <v>168353.6</v>
      </c>
      <c r="Q25" s="7">
        <f t="shared" si="7"/>
        <v>3886.8171953640858</v>
      </c>
      <c r="S25" s="8">
        <v>2003</v>
      </c>
      <c r="T25" s="6">
        <v>300040</v>
      </c>
      <c r="U25" s="6">
        <f t="shared" si="0"/>
        <v>4094.7117024906174</v>
      </c>
      <c r="W25" s="8">
        <v>2013</v>
      </c>
      <c r="X25" s="8">
        <v>444155.2</v>
      </c>
      <c r="Y25" s="8">
        <f t="shared" si="1"/>
        <v>4441.5519999999997</v>
      </c>
      <c r="AA25">
        <v>43.314</v>
      </c>
      <c r="AB25">
        <v>73.275000000000006</v>
      </c>
      <c r="AC25">
        <v>100</v>
      </c>
      <c r="AD25" s="89">
        <v>115648</v>
      </c>
      <c r="AE25" s="89">
        <v>210000</v>
      </c>
      <c r="AF25" s="90">
        <f t="shared" si="2"/>
        <v>1578.2736267485498</v>
      </c>
      <c r="AG25" s="90">
        <f t="shared" si="2"/>
        <v>2100</v>
      </c>
      <c r="AH25" s="29">
        <f t="shared" si="5"/>
        <v>2.8560573635657022E-2</v>
      </c>
      <c r="AI25" s="29">
        <f t="shared" si="3"/>
        <v>1.6042866640011283E-2</v>
      </c>
      <c r="AJ25" s="8" t="s">
        <v>8</v>
      </c>
      <c r="AK25" s="27">
        <f t="shared" si="8"/>
        <v>5.2105691489725695E-3</v>
      </c>
      <c r="AL25" s="31">
        <f t="shared" si="4"/>
        <v>8.1307552410992585E-3</v>
      </c>
      <c r="AM25" s="31">
        <v>8.1307552410992585E-3</v>
      </c>
      <c r="AN25" s="31">
        <f t="shared" si="9"/>
        <v>6.6706621950359066E-3</v>
      </c>
      <c r="AO25" s="27">
        <f>+AL25*M25</f>
        <v>8.1307552410992585E-3</v>
      </c>
      <c r="AP25" s="31"/>
      <c r="AQ25" s="31">
        <v>1.2517706995645739E-2</v>
      </c>
      <c r="AR25" s="92">
        <v>1.2517706995645739E-2</v>
      </c>
      <c r="AS25" s="8" t="s">
        <v>68</v>
      </c>
    </row>
    <row r="26" spans="2:48" ht="15">
      <c r="M26" s="8">
        <v>1</v>
      </c>
      <c r="N26" s="8" t="s">
        <v>4</v>
      </c>
      <c r="O26" s="8">
        <v>1993</v>
      </c>
      <c r="P26" s="8">
        <v>663.58839999999998</v>
      </c>
      <c r="Q26" s="8" t="e">
        <f t="shared" si="7"/>
        <v>#DIV/0!</v>
      </c>
      <c r="S26" s="8">
        <v>2003</v>
      </c>
      <c r="T26" s="6">
        <v>559.5027</v>
      </c>
      <c r="U26" s="6">
        <f t="shared" si="0"/>
        <v>8.3051701104381905</v>
      </c>
      <c r="W26" s="8">
        <v>2013</v>
      </c>
      <c r="X26" s="8">
        <v>4744.8860000000004</v>
      </c>
      <c r="Y26" s="8">
        <f t="shared" si="1"/>
        <v>29.927126169992686</v>
      </c>
      <c r="AA26" s="93"/>
      <c r="AB26">
        <v>67.367999999999995</v>
      </c>
      <c r="AC26">
        <v>158.548</v>
      </c>
      <c r="AD26" s="94">
        <v>275</v>
      </c>
      <c r="AE26" s="94">
        <v>3229.17</v>
      </c>
      <c r="AF26" s="90">
        <f t="shared" si="2"/>
        <v>4.0820567628547684</v>
      </c>
      <c r="AG26" s="90">
        <f t="shared" si="2"/>
        <v>20.36714433483866</v>
      </c>
      <c r="AH26" s="29">
        <f t="shared" si="5"/>
        <v>0.16073220607245992</v>
      </c>
      <c r="AI26" s="29">
        <f t="shared" si="3"/>
        <v>0.1237308814406199</v>
      </c>
      <c r="AJ26" s="8" t="s">
        <v>4</v>
      </c>
      <c r="AK26" s="27"/>
      <c r="AL26" s="31">
        <f t="shared" si="4"/>
        <v>0.12818870731281823</v>
      </c>
      <c r="AM26" s="31"/>
      <c r="AN26" s="31"/>
      <c r="AO26" s="27">
        <f>+AL26*M26</f>
        <v>0.12818870731281823</v>
      </c>
      <c r="AP26" s="31"/>
      <c r="AQ26" s="60">
        <v>3.7001324631840013E-2</v>
      </c>
      <c r="AR26" s="27">
        <v>3.7001324631840013E-2</v>
      </c>
    </row>
    <row r="27" spans="2:48">
      <c r="N27" s="24" t="s">
        <v>7</v>
      </c>
      <c r="O27" s="24" t="s">
        <v>35</v>
      </c>
      <c r="P27" s="24" t="s">
        <v>35</v>
      </c>
      <c r="Q27" s="24" t="s">
        <v>35</v>
      </c>
      <c r="S27" s="32">
        <v>2004</v>
      </c>
      <c r="T27" s="33">
        <v>2140.6</v>
      </c>
      <c r="U27" s="33">
        <f t="shared" si="0"/>
        <v>1045.7254518808011</v>
      </c>
      <c r="W27" s="24">
        <v>2013</v>
      </c>
      <c r="X27" s="24">
        <v>2592.306</v>
      </c>
      <c r="Y27" s="24">
        <f t="shared" si="1"/>
        <v>1351.5672575599583</v>
      </c>
      <c r="AA27" s="95" t="s">
        <v>35</v>
      </c>
      <c r="AB27" s="95">
        <v>2.0470000000000002</v>
      </c>
      <c r="AC27" s="95">
        <v>1.9179999999999999</v>
      </c>
      <c r="AD27" s="87"/>
      <c r="AJ27" s="24" t="s">
        <v>7</v>
      </c>
      <c r="AK27" s="28" t="s">
        <v>35</v>
      </c>
      <c r="AL27" s="31"/>
      <c r="AM27" s="31"/>
      <c r="AN27" s="31"/>
      <c r="AO27" s="27"/>
      <c r="AP27" s="27"/>
      <c r="AQ27" s="27"/>
      <c r="AR27" s="27"/>
      <c r="AS27" s="26"/>
      <c r="AT27" s="26"/>
      <c r="AU27" s="26"/>
      <c r="AV27" s="26"/>
    </row>
    <row r="28" spans="2:48">
      <c r="N28" s="8" t="s">
        <v>410</v>
      </c>
      <c r="S28" s="8" t="s">
        <v>411</v>
      </c>
      <c r="T28" s="8">
        <f>SUM(T8:T27)</f>
        <v>1750907.7768000001</v>
      </c>
      <c r="AA28" s="29"/>
      <c r="AB28" s="29"/>
      <c r="AC28" s="29"/>
      <c r="AD28" s="29"/>
      <c r="AE28" s="29"/>
      <c r="AJ28" s="8" t="s">
        <v>410</v>
      </c>
      <c r="AK28" s="96">
        <f>+AVERAGE(AK8:AK27)</f>
        <v>-1.739207247026683E-2</v>
      </c>
      <c r="AL28" s="96">
        <f>+AVERAGE(AL8:AL27)</f>
        <v>1.3379346165043843E-2</v>
      </c>
      <c r="AM28" s="96">
        <f>+AVERAGE(AM8:AM27)</f>
        <v>9.9188365142880361E-3</v>
      </c>
      <c r="AN28" s="96">
        <f>+AVERAGE(AN8:AN27)</f>
        <v>-3.7366179779893976E-3</v>
      </c>
      <c r="AO28" s="96">
        <f t="shared" ref="AO28" si="12">+AVERAGE(AO8:AO27)</f>
        <v>4.4629314240258434E-2</v>
      </c>
      <c r="AP28" s="96">
        <f>+AVERAGE(AP8:AP27)</f>
        <v>4.0980462192790144E-3</v>
      </c>
      <c r="AQ28" s="96">
        <f>+AVERAGE(AQ8:AQ26)</f>
        <v>2.0166382782430454E-2</v>
      </c>
      <c r="AR28" s="96">
        <f>+AVERAGE(AR8:AR26)</f>
        <v>2.0166382782430454E-2</v>
      </c>
    </row>
    <row r="31" spans="2:48">
      <c r="B31" s="8" t="s">
        <v>450</v>
      </c>
    </row>
  </sheetData>
  <mergeCells count="1">
    <mergeCell ref="AB6:AC6"/>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showGridLines="0" workbookViewId="0"/>
  </sheetViews>
  <sheetFormatPr defaultRowHeight="15"/>
  <sheetData>
    <row r="1" spans="1:1">
      <c r="A1" s="65" t="s">
        <v>42</v>
      </c>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24"/>
  <sheetViews>
    <sheetView showGridLines="0" zoomScale="80" zoomScaleNormal="80" workbookViewId="0">
      <selection activeCell="D47" sqref="D47"/>
    </sheetView>
  </sheetViews>
  <sheetFormatPr defaultRowHeight="12.75"/>
  <cols>
    <col min="1" max="1" width="9.140625" style="8"/>
    <col min="2" max="2" width="20.5703125" style="8" customWidth="1"/>
    <col min="3" max="5" width="9.140625" style="8"/>
    <col min="6" max="6" width="3.140625" style="8" customWidth="1"/>
    <col min="7" max="7" width="9.28515625" style="8" bestFit="1" customWidth="1"/>
    <col min="8" max="8" width="12.28515625" style="8" customWidth="1"/>
    <col min="9" max="9" width="10" style="8" bestFit="1" customWidth="1"/>
    <col min="10" max="10" width="3.140625" style="8" customWidth="1"/>
    <col min="11" max="11" width="9.28515625" style="8" bestFit="1" customWidth="1"/>
    <col min="12" max="12" width="12.140625" style="8" customWidth="1"/>
    <col min="13" max="13" width="10" style="8" bestFit="1" customWidth="1"/>
    <col min="14" max="14" width="2.5703125" style="8" customWidth="1"/>
    <col min="15" max="17" width="9.28515625" style="8" bestFit="1" customWidth="1"/>
    <col min="18" max="19" width="12.5703125" style="8" customWidth="1"/>
    <col min="20" max="20" width="10.5703125" style="8" customWidth="1"/>
    <col min="21" max="22" width="9.28515625" style="8" customWidth="1"/>
    <col min="23" max="23" width="9.5703125" style="8" customWidth="1"/>
    <col min="24" max="24" width="10.42578125" style="8" customWidth="1"/>
    <col min="25" max="26" width="9.28515625" style="8" customWidth="1"/>
    <col min="27" max="27" width="9.85546875" style="8" customWidth="1"/>
    <col min="28" max="28" width="10.5703125" style="8" customWidth="1"/>
    <col min="29" max="30" width="9.28515625" style="8" customWidth="1"/>
    <col min="31" max="31" width="9.5703125" style="8" customWidth="1"/>
    <col min="32" max="32" width="10.42578125" style="8" customWidth="1"/>
    <col min="33" max="34" width="9.28515625" style="8" customWidth="1"/>
    <col min="35" max="35" width="9.28515625" style="8" bestFit="1" customWidth="1"/>
    <col min="36" max="46" width="9.140625" style="8"/>
    <col min="47" max="47" width="9.7109375" style="8" bestFit="1" customWidth="1"/>
    <col min="48" max="16384" width="9.140625" style="8"/>
  </cols>
  <sheetData>
    <row r="1" spans="1:36" ht="14.25">
      <c r="A1" s="65" t="s">
        <v>512</v>
      </c>
    </row>
    <row r="4" spans="1:36" ht="51">
      <c r="S4" s="98" t="s">
        <v>69</v>
      </c>
      <c r="T4" s="98" t="s">
        <v>70</v>
      </c>
    </row>
    <row r="5" spans="1:36">
      <c r="S5" s="99">
        <v>-4.9553954969970518E-2</v>
      </c>
      <c r="T5" s="83" t="s">
        <v>15</v>
      </c>
      <c r="AJ5" s="8" t="s">
        <v>71</v>
      </c>
    </row>
    <row r="6" spans="1:36">
      <c r="S6" s="100">
        <v>-8.9991236087197182E-3</v>
      </c>
      <c r="T6" s="4" t="s">
        <v>16</v>
      </c>
      <c r="AJ6" s="8" t="s">
        <v>72</v>
      </c>
    </row>
    <row r="7" spans="1:36">
      <c r="S7" s="100">
        <v>-5.3884765356720706E-3</v>
      </c>
      <c r="T7" s="4" t="s">
        <v>20</v>
      </c>
    </row>
    <row r="8" spans="1:36">
      <c r="S8" s="100">
        <v>-2.3557342414561201E-4</v>
      </c>
      <c r="T8" s="4" t="s">
        <v>11</v>
      </c>
    </row>
    <row r="9" spans="1:36">
      <c r="S9" s="100">
        <v>-1.8504292425445176E-4</v>
      </c>
      <c r="T9" s="4" t="s">
        <v>21</v>
      </c>
    </row>
    <row r="10" spans="1:36">
      <c r="S10" s="100">
        <v>1.18656653959224E-2</v>
      </c>
      <c r="T10" s="4" t="s">
        <v>17</v>
      </c>
    </row>
    <row r="11" spans="1:36">
      <c r="S11" s="100">
        <v>1.389973741434096E-2</v>
      </c>
      <c r="T11" s="4" t="s">
        <v>18</v>
      </c>
    </row>
    <row r="12" spans="1:36">
      <c r="S12" s="100">
        <v>1.5308453569012883E-2</v>
      </c>
      <c r="T12" s="4" t="s">
        <v>10</v>
      </c>
    </row>
    <row r="13" spans="1:36">
      <c r="S13" s="100">
        <v>1.5549604245891514E-2</v>
      </c>
      <c r="T13" s="4" t="s">
        <v>9</v>
      </c>
    </row>
    <row r="14" spans="1:36">
      <c r="S14" s="100">
        <v>1.7671420581795029E-2</v>
      </c>
      <c r="T14" s="4" t="s">
        <v>13</v>
      </c>
    </row>
    <row r="15" spans="1:36">
      <c r="S15" s="100">
        <v>2.7321902337681524E-2</v>
      </c>
      <c r="T15" s="4" t="s">
        <v>19</v>
      </c>
    </row>
    <row r="16" spans="1:36">
      <c r="S16" s="100">
        <v>2.8560573635657022E-2</v>
      </c>
      <c r="T16" s="4" t="s">
        <v>8</v>
      </c>
    </row>
    <row r="17" spans="1:20">
      <c r="S17" s="100">
        <v>3.0665198996570029E-2</v>
      </c>
      <c r="T17" s="4" t="s">
        <v>73</v>
      </c>
    </row>
    <row r="18" spans="1:20">
      <c r="S18" s="100">
        <v>3.8829807622401354E-2</v>
      </c>
      <c r="T18" s="4" t="s">
        <v>23</v>
      </c>
    </row>
    <row r="19" spans="1:20">
      <c r="S19" s="100">
        <v>4.1782231729889999E-2</v>
      </c>
      <c r="T19" s="4" t="s">
        <v>5</v>
      </c>
    </row>
    <row r="20" spans="1:20">
      <c r="S20" s="100">
        <v>4.4576663807061406E-2</v>
      </c>
      <c r="T20" s="4" t="s">
        <v>12</v>
      </c>
    </row>
    <row r="21" spans="1:20">
      <c r="S21" s="100">
        <v>5.0222700655708871E-2</v>
      </c>
      <c r="T21" s="4" t="s">
        <v>6</v>
      </c>
    </row>
    <row r="22" spans="1:20">
      <c r="S22" s="100">
        <v>6.150396085551442E-2</v>
      </c>
      <c r="T22" s="4" t="s">
        <v>14</v>
      </c>
    </row>
    <row r="23" spans="1:20">
      <c r="S23" s="100">
        <v>0.1191760244742556</v>
      </c>
      <c r="T23" s="4" t="s">
        <v>22</v>
      </c>
    </row>
    <row r="24" spans="1:20">
      <c r="A24" s="8" t="s">
        <v>504</v>
      </c>
      <c r="S24" s="101">
        <v>0.16073220607245992</v>
      </c>
      <c r="T24" s="24" t="s">
        <v>4</v>
      </c>
    </row>
  </sheetData>
  <pageMargins left="0.7" right="0.7" top="0.75" bottom="0.75" header="0.3" footer="0.3"/>
  <pageSetup orientation="portrait"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showGridLines="0" workbookViewId="0"/>
  </sheetViews>
  <sheetFormatPr defaultRowHeight="15"/>
  <sheetData>
    <row r="1" spans="1:1">
      <c r="A1" s="65" t="s">
        <v>43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30</vt:i4>
      </vt:variant>
    </vt:vector>
  </HeadingPairs>
  <TitlesOfParts>
    <vt:vector size="30" baseType="lpstr">
      <vt:lpstr>Copyright</vt:lpstr>
      <vt:lpstr>indice</vt:lpstr>
      <vt:lpstr>1.1</vt:lpstr>
      <vt:lpstr>1.2</vt:lpstr>
      <vt:lpstr>1.3</vt:lpstr>
      <vt:lpstr>1.4</vt:lpstr>
      <vt:lpstr>Grafico 1.4</vt:lpstr>
      <vt:lpstr>1.5</vt:lpstr>
      <vt:lpstr>Grafico1.5</vt:lpstr>
      <vt:lpstr>1.6</vt:lpstr>
      <vt:lpstr>1.7</vt:lpstr>
      <vt:lpstr>1.8a</vt:lpstr>
      <vt:lpstr>1.8b</vt:lpstr>
      <vt:lpstr>1.9 </vt:lpstr>
      <vt:lpstr> 1.10</vt:lpstr>
      <vt:lpstr>1.11</vt:lpstr>
      <vt:lpstr>1.1.1</vt:lpstr>
      <vt:lpstr> 1.12</vt:lpstr>
      <vt:lpstr> 1.13</vt:lpstr>
      <vt:lpstr>Grafico 1.11</vt:lpstr>
      <vt:lpstr>1.2.1</vt:lpstr>
      <vt:lpstr>1.2.2</vt:lpstr>
      <vt:lpstr>Grafico1.2.2(antiguo)</vt:lpstr>
      <vt:lpstr> 1.14</vt:lpstr>
      <vt:lpstr>Grafico 1.12</vt:lpstr>
      <vt:lpstr>1.15</vt:lpstr>
      <vt:lpstr>1.16</vt:lpstr>
      <vt:lpstr>1.17</vt:lpstr>
      <vt:lpstr>1.18 </vt:lpstr>
      <vt:lpstr>1.19</vt:lpstr>
    </vt:vector>
  </TitlesOfParts>
  <Company>Inter-American Development 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IADB</dc:creator>
  <cp:lastModifiedBy>IADB</cp:lastModifiedBy>
  <cp:lastPrinted>2015-08-24T20:19:17Z</cp:lastPrinted>
  <dcterms:created xsi:type="dcterms:W3CDTF">2015-07-15T17:46:49Z</dcterms:created>
  <dcterms:modified xsi:type="dcterms:W3CDTF">2016-11-30T19:06:33Z</dcterms:modified>
</cp:coreProperties>
</file>