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65" windowWidth="15480" windowHeight="6780" activeTab="3"/>
  </bookViews>
  <sheets>
    <sheet name="Targets" sheetId="5" r:id="rId1"/>
    <sheet name="Values" sheetId="2" r:id="rId2"/>
    <sheet name="Census data" sheetId="3" r:id="rId3"/>
    <sheet name="Copyright" sheetId="6" r:id="rId4"/>
  </sheets>
  <calcPr calcId="145621"/>
</workbook>
</file>

<file path=xl/calcChain.xml><?xml version="1.0" encoding="utf-8"?>
<calcChain xmlns="http://schemas.openxmlformats.org/spreadsheetml/2006/main">
  <c r="D11" i="5" l="1"/>
  <c r="D10" i="5"/>
  <c r="D9" i="5"/>
  <c r="D8" i="5"/>
  <c r="J7" i="5"/>
  <c r="D7" i="5"/>
  <c r="J6" i="5"/>
  <c r="D6" i="5"/>
  <c r="D5" i="5"/>
  <c r="D4" i="5"/>
  <c r="J3" i="5"/>
  <c r="D3" i="5"/>
  <c r="D2" i="5"/>
  <c r="B15" i="2"/>
  <c r="B14" i="2"/>
  <c r="B13" i="2"/>
  <c r="B5" i="5" s="1"/>
  <c r="C5" i="5" s="1"/>
  <c r="B11" i="5" l="1"/>
  <c r="C11" i="5" s="1"/>
  <c r="B3" i="5"/>
  <c r="C3" i="5" s="1"/>
  <c r="B4" i="5"/>
  <c r="C4" i="5" s="1"/>
  <c r="B6" i="5"/>
  <c r="B7" i="5"/>
  <c r="B8" i="5"/>
  <c r="B9" i="5"/>
  <c r="B2" i="5"/>
  <c r="B10" i="5"/>
  <c r="C10" i="5" s="1"/>
  <c r="C6" i="5" l="1"/>
  <c r="C8" i="5"/>
  <c r="C9" i="5"/>
  <c r="C2" i="5"/>
  <c r="C7" i="5"/>
  <c r="C14" i="5" l="1"/>
  <c r="K11" i="5" l="1"/>
  <c r="K7" i="5"/>
  <c r="K3" i="5"/>
  <c r="K10" i="5"/>
  <c r="K6" i="5"/>
  <c r="K2" i="5"/>
  <c r="K9" i="5"/>
  <c r="K5" i="5"/>
  <c r="K8" i="5"/>
  <c r="K4" i="5"/>
</calcChain>
</file>

<file path=xl/sharedStrings.xml><?xml version="1.0" encoding="utf-8"?>
<sst xmlns="http://schemas.openxmlformats.org/spreadsheetml/2006/main" count="75" uniqueCount="68">
  <si>
    <t>Skilled attendance birth in an institutional setting</t>
  </si>
  <si>
    <t>Modern contraceptive prevalence rate</t>
  </si>
  <si>
    <t>ANC before 1st trimester</t>
  </si>
  <si>
    <t>Postnatal care within 7 days of delivery</t>
  </si>
  <si>
    <t xml:space="preserve">Prevalence of anemia in children 6-23 months </t>
  </si>
  <si>
    <t>MMR vaccination in children 12-59 months</t>
  </si>
  <si>
    <t>Prevalence of exclusive breastfeeding</t>
  </si>
  <si>
    <t>Total Cost</t>
  </si>
  <si>
    <t>2008 Level</t>
  </si>
  <si>
    <t>2011 level</t>
  </si>
  <si>
    <t>Trend</t>
  </si>
  <si>
    <t>Parasites treatment in children 12-59 months</t>
  </si>
  <si>
    <t>GNI per capita</t>
  </si>
  <si>
    <t>Source</t>
  </si>
  <si>
    <t>2009 World Bank</t>
  </si>
  <si>
    <t>GRUPOS DE EDAD</t>
  </si>
  <si>
    <t>TOTAL</t>
  </si>
  <si>
    <t>URBANA</t>
  </si>
  <si>
    <t>RURAL</t>
  </si>
  <si>
    <t>Total</t>
  </si>
  <si>
    <t>Hombres</t>
  </si>
  <si>
    <t>Mujeres</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</si>
  <si>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</si>
  <si>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</si>
  <si>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</si>
  <si>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</si>
  <si>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</si>
  <si>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</si>
  <si>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</si>
  <si>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</si>
  <si>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</si>
  <si>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</si>
  <si>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</si>
  <si>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</si>
  <si>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</si>
  <si>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</si>
  <si>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</si>
  <si>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</si>
  <si>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</si>
  <si>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85-89</t>
  </si>
  <si>
    <t xml:space="preserve"> 90-94</t>
  </si>
  <si>
    <t xml:space="preserve"> 95-97</t>
  </si>
  <si>
    <t xml:space="preserve"> 98 y más</t>
  </si>
  <si>
    <t>1992 Census</t>
  </si>
  <si>
    <t>2004 WHO</t>
  </si>
  <si>
    <t>DALYs  Nutrition 0-14</t>
  </si>
  <si>
    <t>http://www.who.int/healthinfo/global_burden_disease/en/</t>
  </si>
  <si>
    <t>http://search.worldbank.org/data?qterm=GNI+per+capita+El+Salvador&amp;language=EN&amp;format=</t>
  </si>
  <si>
    <t>Value</t>
  </si>
  <si>
    <t>Total population: females 15-59 years old</t>
  </si>
  <si>
    <t>DALYs Maternal Conditions, women  15-59 years old</t>
  </si>
  <si>
    <t>DALYs Perinatal Conditions, children 0-14 years old</t>
  </si>
  <si>
    <t>Total population children 0-14</t>
  </si>
  <si>
    <t xml:space="preserve"> Target Population</t>
  </si>
  <si>
    <r>
      <rPr>
        <b/>
        <sz val="11"/>
        <color theme="1"/>
        <rFont val="Calibri"/>
        <family val="2"/>
        <scheme val="minor"/>
      </rPr>
      <t>v</t>
    </r>
    <r>
      <rPr>
        <sz val="11"/>
        <color theme="1"/>
        <rFont val="Calibri"/>
        <family val="2"/>
        <scheme val="minor"/>
      </rPr>
      <t xml:space="preserve"> maternal</t>
    </r>
  </si>
  <si>
    <r>
      <rPr>
        <b/>
        <sz val="11"/>
        <color theme="1"/>
        <rFont val="Calibri"/>
        <family val="2"/>
        <scheme val="minor"/>
      </rPr>
      <t>v</t>
    </r>
    <r>
      <rPr>
        <sz val="11"/>
        <color theme="1"/>
        <rFont val="Calibri"/>
        <family val="2"/>
        <scheme val="minor"/>
      </rPr>
      <t xml:space="preserve"> Perinatal</t>
    </r>
  </si>
  <si>
    <r>
      <rPr>
        <b/>
        <sz val="11"/>
        <color theme="1"/>
        <rFont val="Calibri"/>
        <family val="2"/>
        <scheme val="minor"/>
      </rPr>
      <t>v</t>
    </r>
    <r>
      <rPr>
        <sz val="11"/>
        <color theme="1"/>
        <rFont val="Calibri"/>
        <family val="2"/>
        <scheme val="minor"/>
      </rPr>
      <t xml:space="preserve"> nutrition</t>
    </r>
  </si>
  <si>
    <t>Unit Value (vi)</t>
  </si>
  <si>
    <t>Indicators</t>
  </si>
  <si>
    <t>Minimum 4 antenatal care visits</t>
  </si>
  <si>
    <t>d=</t>
  </si>
  <si>
    <t>Value 
 20 yrs horizon, 12% discount rate</t>
  </si>
  <si>
    <t>Estimated Targets</t>
  </si>
  <si>
    <t>Length of program 
(in years)</t>
  </si>
  <si>
    <t xml:space="preserve">Proportion of mothers who gave their children ORS and zinc during  last diarrhea episode </t>
  </si>
  <si>
    <t>2011 Level 95% CI</t>
  </si>
  <si>
    <t>[39.3-45.0]</t>
  </si>
  <si>
    <t xml:space="preserve">Copyright © 2016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database/dataset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</si>
</sst>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0"/>
    <numFmt numFmtId="166" formatCode="0.000"/>
  </numFmts>
  <fonts count="8" x14ac:knownFonts="1">
    <font>
      <sz val="11"/>
      <color theme="1"/>
      <name val="Calibri"/>
      <family val="2"/>
      <scheme val="minor"/>
    </font>
    <font>
      <b/>
      <sz val="11"/>
      <color theme="1"/>
      <name val="Calibri"/>
      <family val="2"/>
      <scheme val="minor"/>
    </font>
    <font>
      <b/>
      <sz val="9"/>
      <name val="Arial"/>
      <family val="2"/>
    </font>
    <font>
      <sz val="8"/>
      <name val="Arial"/>
      <family val="2"/>
    </font>
    <font>
      <sz val="11"/>
      <color theme="1"/>
      <name val="Calibri"/>
      <family val="2"/>
      <scheme val="minor"/>
    </font>
    <font>
      <u/>
      <sz val="11"/>
      <color theme="10"/>
      <name val="Calibri"/>
      <family val="2"/>
      <scheme val="minor"/>
    </font>
    <font>
      <b/>
      <sz val="12"/>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99CCFF"/>
        <bgColor indexed="64"/>
      </patternFill>
    </fill>
    <fill>
      <patternFill patternType="solid">
        <fgColor rgb="FF99CC00"/>
        <bgColor indexed="64"/>
      </patternFill>
    </fill>
    <fill>
      <patternFill patternType="solid">
        <fgColor rgb="FF92D050"/>
        <bgColor indexed="64"/>
      </patternFill>
    </fill>
  </fills>
  <borders count="27">
    <border>
      <left/>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style="thin">
        <color auto="1"/>
      </left>
      <right/>
      <top style="thick">
        <color auto="1"/>
      </top>
      <bottom style="double">
        <color auto="1"/>
      </bottom>
      <diagonal/>
    </border>
    <border>
      <left style="thin">
        <color auto="1"/>
      </left>
      <right/>
      <top/>
      <bottom/>
      <diagonal/>
    </border>
    <border>
      <left style="thin">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thin">
        <color indexed="64"/>
      </bottom>
      <diagonal/>
    </border>
    <border>
      <left style="thin">
        <color rgb="FF000000"/>
      </left>
      <right/>
      <top style="medium">
        <color indexed="64"/>
      </top>
      <bottom style="thin">
        <color indexed="64"/>
      </bottom>
      <diagonal/>
    </border>
    <border>
      <left style="medium">
        <color indexed="64"/>
      </left>
      <right style="medium">
        <color indexed="64"/>
      </right>
      <top/>
      <bottom style="medium">
        <color indexed="64"/>
      </bottom>
      <diagonal/>
    </border>
    <border>
      <left/>
      <right/>
      <top style="double">
        <color auto="1"/>
      </top>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49">
    <xf numFmtId="0" fontId="0" fillId="0" borderId="0" xfId="0"/>
    <xf numFmtId="0" fontId="0" fillId="0" borderId="1" xfId="0" applyBorder="1"/>
    <xf numFmtId="0" fontId="0" fillId="0" borderId="0" xfId="0" applyBorder="1"/>
    <xf numFmtId="2" fontId="0" fillId="0" borderId="0" xfId="0" applyNumberFormat="1" applyBorder="1"/>
    <xf numFmtId="1" fontId="0" fillId="0" borderId="0" xfId="0" applyNumberFormat="1" applyBorder="1"/>
    <xf numFmtId="0" fontId="0" fillId="0" borderId="2" xfId="0" applyBorder="1"/>
    <xf numFmtId="0" fontId="0" fillId="0" borderId="3" xfId="0" applyBorder="1"/>
    <xf numFmtId="2" fontId="0" fillId="0" borderId="3" xfId="0" applyNumberFormat="1" applyBorder="1"/>
    <xf numFmtId="0" fontId="0" fillId="0" borderId="7" xfId="0" applyBorder="1"/>
    <xf numFmtId="0" fontId="0" fillId="0" borderId="8" xfId="0"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3" fillId="0" borderId="16" xfId="0" applyFont="1" applyBorder="1"/>
    <xf numFmtId="3" fontId="3" fillId="0" borderId="0" xfId="0" applyNumberFormat="1" applyFont="1" applyAlignment="1">
      <alignment horizontal="center"/>
    </xf>
    <xf numFmtId="3" fontId="3" fillId="0" borderId="17" xfId="0" applyNumberFormat="1" applyFont="1" applyBorder="1" applyAlignment="1">
      <alignment horizontal="center"/>
    </xf>
    <xf numFmtId="0" fontId="3" fillId="0" borderId="18" xfId="0" applyFont="1" applyBorder="1"/>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0" fontId="5" fillId="0" borderId="0" xfId="2"/>
    <xf numFmtId="0" fontId="1" fillId="0" borderId="0" xfId="0" applyFont="1" applyAlignment="1">
      <alignment horizontal="center"/>
    </xf>
    <xf numFmtId="0" fontId="0" fillId="0" borderId="0" xfId="0" applyFont="1" applyAlignment="1">
      <alignment horizontal="right"/>
    </xf>
    <xf numFmtId="0" fontId="0" fillId="3" borderId="0" xfId="0" applyFill="1"/>
    <xf numFmtId="164" fontId="0" fillId="0" borderId="0" xfId="1" applyNumberFormat="1" applyFont="1"/>
    <xf numFmtId="2" fontId="0" fillId="3" borderId="0" xfId="0" applyNumberFormat="1" applyFill="1"/>
    <xf numFmtId="164" fontId="0" fillId="0" borderId="0" xfId="1" applyNumberFormat="1" applyFont="1" applyBorder="1"/>
    <xf numFmtId="165" fontId="0" fillId="0" borderId="24" xfId="0" applyNumberFormat="1" applyBorder="1"/>
    <xf numFmtId="165" fontId="0" fillId="0" borderId="0" xfId="0" applyNumberFormat="1" applyBorder="1"/>
    <xf numFmtId="165" fontId="0" fillId="0" borderId="3" xfId="0" applyNumberFormat="1" applyBorder="1"/>
    <xf numFmtId="0" fontId="1" fillId="3" borderId="0" xfId="0" applyFont="1" applyFill="1" applyAlignment="1">
      <alignment horizont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xf numFmtId="0" fontId="6" fillId="0" borderId="4" xfId="0" applyFont="1" applyBorder="1" applyAlignment="1">
      <alignment horizontal="left" vertical="center"/>
    </xf>
    <xf numFmtId="0" fontId="7" fillId="4" borderId="25" xfId="0" applyFont="1" applyFill="1" applyBorder="1" applyAlignment="1">
      <alignment horizontal="center" vertical="center"/>
    </xf>
    <xf numFmtId="2" fontId="1" fillId="4" borderId="26" xfId="0" applyNumberFormat="1" applyFont="1" applyFill="1" applyBorder="1" applyAlignment="1">
      <alignment horizontal="center"/>
    </xf>
    <xf numFmtId="2" fontId="1" fillId="4" borderId="23" xfId="0" applyNumberFormat="1" applyFont="1" applyFill="1" applyBorder="1" applyAlignment="1">
      <alignment horizontal="center"/>
    </xf>
    <xf numFmtId="166" fontId="0" fillId="0" borderId="0" xfId="0" applyNumberFormat="1" applyBorder="1"/>
    <xf numFmtId="166" fontId="0" fillId="0" borderId="3" xfId="0" applyNumberFormat="1" applyBorder="1"/>
    <xf numFmtId="0" fontId="0" fillId="0" borderId="0" xfId="0" applyAlignment="1">
      <alignment wrapText="1"/>
    </xf>
    <xf numFmtId="0" fontId="0" fillId="0" borderId="0" xfId="0" applyFont="1" applyAlignment="1">
      <alignment horizontal="center" vertical="center"/>
    </xf>
    <xf numFmtId="0" fontId="5" fillId="0" borderId="0" xfId="2" applyAlignment="1">
      <alignment horizontal="left" vertical="center"/>
    </xf>
    <xf numFmtId="0" fontId="2" fillId="2" borderId="9" xfId="0" applyFont="1" applyFill="1" applyBorder="1" applyAlignment="1">
      <alignment horizontal="center" vertical="justify" wrapText="1"/>
    </xf>
    <xf numFmtId="0" fontId="2" fillId="2" borderId="10" xfId="0" applyFont="1" applyFill="1" applyBorder="1" applyAlignment="1">
      <alignment horizontal="center" vertical="justify" wrapText="1"/>
    </xf>
    <xf numFmtId="0" fontId="2" fillId="2" borderId="21" xfId="0" applyFont="1" applyFill="1" applyBorder="1" applyAlignment="1">
      <alignment horizontal="center"/>
    </xf>
    <xf numFmtId="0" fontId="2" fillId="2" borderId="12" xfId="0" applyFont="1" applyFill="1" applyBorder="1" applyAlignment="1">
      <alignment horizontal="center"/>
    </xf>
    <xf numFmtId="0" fontId="2" fillId="2" borderId="11" xfId="0" applyFont="1" applyFill="1" applyBorder="1" applyAlignment="1">
      <alignment horizontal="center"/>
    </xf>
    <xf numFmtId="0" fontId="2" fillId="2" borderId="22" xfId="0" applyFont="1" applyFill="1" applyBorder="1" applyAlignment="1">
      <alignment horizontal="center"/>
    </xf>
    <xf numFmtId="0" fontId="2" fillId="2" borderId="13" xfId="0" applyFont="1"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2562225</xdr:rowOff>
    </xdr:from>
    <xdr:to>
      <xdr:col>0</xdr:col>
      <xdr:colOff>1571625</xdr:colOff>
      <xdr:row>0</xdr:row>
      <xdr:rowOff>3067050</xdr:rowOff>
    </xdr:to>
    <xdr:pic>
      <xdr:nvPicPr>
        <xdr:cNvPr id="1025" name="Picture 1" descr="C:\Users\yyannuc\Desktop\Captur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62225"/>
          <a:ext cx="15716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arch.worldbank.org/data?qterm=GNI+per+capita+El+Salvador&amp;language=EN&amp;format=" TargetMode="External"/><Relationship Id="rId1" Type="http://schemas.openxmlformats.org/officeDocument/2006/relationships/hyperlink" Target="http://www.who.int/healthinfo/global_burden_disease/e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B1" workbookViewId="0">
      <selection activeCell="K15" sqref="K15"/>
    </sheetView>
  </sheetViews>
  <sheetFormatPr defaultRowHeight="15" x14ac:dyDescent="0.25"/>
  <cols>
    <col min="1" max="1" width="79.5703125" customWidth="1"/>
    <col min="2" max="2" width="10.7109375" customWidth="1"/>
    <col min="3" max="3" width="17.5703125" customWidth="1"/>
    <col min="4" max="4" width="11.7109375" customWidth="1"/>
    <col min="5" max="5" width="12" customWidth="1"/>
    <col min="6" max="6" width="13.140625" customWidth="1"/>
    <col min="7" max="7" width="11.42578125" customWidth="1"/>
    <col min="8" max="9" width="12.140625" customWidth="1"/>
    <col min="11" max="11" width="14.7109375" customWidth="1"/>
  </cols>
  <sheetData>
    <row r="1" spans="1:11" s="32" customFormat="1" ht="48" customHeight="1" thickTop="1" thickBot="1" x14ac:dyDescent="0.25">
      <c r="A1" s="33" t="s">
        <v>58</v>
      </c>
      <c r="B1" s="29" t="s">
        <v>57</v>
      </c>
      <c r="C1" s="29" t="s">
        <v>61</v>
      </c>
      <c r="D1" s="29" t="s">
        <v>53</v>
      </c>
      <c r="E1" s="29" t="s">
        <v>63</v>
      </c>
      <c r="F1" s="30" t="s">
        <v>7</v>
      </c>
      <c r="G1" s="31" t="s">
        <v>8</v>
      </c>
      <c r="H1" s="30" t="s">
        <v>9</v>
      </c>
      <c r="I1" s="29" t="s">
        <v>65</v>
      </c>
      <c r="J1" s="30" t="s">
        <v>10</v>
      </c>
      <c r="K1" s="34" t="s">
        <v>62</v>
      </c>
    </row>
    <row r="2" spans="1:11" ht="15.75" thickTop="1" x14ac:dyDescent="0.25">
      <c r="A2" s="1" t="s">
        <v>1</v>
      </c>
      <c r="B2" s="3">
        <f>Values!B13</f>
        <v>66.938356164383563</v>
      </c>
      <c r="C2" s="25">
        <f t="shared" ref="C2:C11" si="0">B2+B2/1.12+B2/(1.12^2)+B2/(1.12^3)+B2/(1.12^4)+B2/(1.12^5)+B2/(1.12^6)+B2/(1.12^7)+B2/(1.12^8)+B2/(1.12^9)+B2/(1.12^10)+B2/(1.12^11)+B2/(1.12^12)+B2/(1.12^13)+B2/(1.12^14)+B2/(1.12^15)+B2/(1.12^16)+B2/(1.12^17)+B2/(1.12^18)+B2/(1.12^19)</f>
        <v>559.99135099602734</v>
      </c>
      <c r="D2" s="2">
        <f>58119</f>
        <v>58119</v>
      </c>
      <c r="E2" s="2">
        <v>3</v>
      </c>
      <c r="F2" s="24">
        <v>19500000</v>
      </c>
      <c r="G2" s="8"/>
      <c r="H2" s="2">
        <v>0.42199999999999999</v>
      </c>
      <c r="I2" s="2" t="s">
        <v>66</v>
      </c>
      <c r="J2" s="37">
        <v>0.01</v>
      </c>
      <c r="K2" s="35">
        <f>H2+(J2*E2)+C14</f>
        <v>0.53184107636081213</v>
      </c>
    </row>
    <row r="3" spans="1:11" x14ac:dyDescent="0.25">
      <c r="A3" s="1" t="s">
        <v>2</v>
      </c>
      <c r="B3" s="3">
        <f>Values!B14</f>
        <v>120.84343434343434</v>
      </c>
      <c r="C3" s="26">
        <f t="shared" si="0"/>
        <v>1010.9492066222257</v>
      </c>
      <c r="D3" s="2">
        <f>4692</f>
        <v>4692</v>
      </c>
      <c r="E3" s="2"/>
      <c r="F3" s="2"/>
      <c r="G3" s="8">
        <v>0.76800000000000002</v>
      </c>
      <c r="H3" s="2">
        <v>0.85199999999999998</v>
      </c>
      <c r="I3" s="2"/>
      <c r="J3" s="37">
        <f>(H3-G3)/3</f>
        <v>2.7999999999999987E-2</v>
      </c>
      <c r="K3" s="35">
        <f>H3+(J3*E2)+C14</f>
        <v>1.0158410763608121</v>
      </c>
    </row>
    <row r="4" spans="1:11" x14ac:dyDescent="0.25">
      <c r="A4" s="1" t="s">
        <v>59</v>
      </c>
      <c r="B4" s="3">
        <f>Values!B14</f>
        <v>120.84343434343434</v>
      </c>
      <c r="C4" s="26">
        <f t="shared" si="0"/>
        <v>1010.9492066222257</v>
      </c>
      <c r="D4" s="2">
        <f>4692</f>
        <v>4692</v>
      </c>
      <c r="E4" s="2"/>
      <c r="F4" s="2"/>
      <c r="G4" s="8"/>
      <c r="H4" s="2">
        <v>0.48799999999999999</v>
      </c>
      <c r="I4" s="2"/>
      <c r="J4" s="37">
        <v>0.01</v>
      </c>
      <c r="K4" s="35">
        <f>H4+(J4*E2)+C14</f>
        <v>0.59784107636081218</v>
      </c>
    </row>
    <row r="5" spans="1:11" x14ac:dyDescent="0.25">
      <c r="A5" s="1" t="s">
        <v>3</v>
      </c>
      <c r="B5" s="3">
        <f>Values!B13</f>
        <v>66.938356164383563</v>
      </c>
      <c r="C5" s="26">
        <f t="shared" si="0"/>
        <v>559.99135099602734</v>
      </c>
      <c r="D5" s="2">
        <f>4692</f>
        <v>4692</v>
      </c>
      <c r="E5" s="2"/>
      <c r="F5" s="2"/>
      <c r="G5" s="8"/>
      <c r="H5" s="2">
        <v>0.753</v>
      </c>
      <c r="I5" s="2"/>
      <c r="J5" s="37">
        <v>0.01</v>
      </c>
      <c r="K5" s="35">
        <f>H5+(J5*E2)+C14</f>
        <v>0.8628410763608122</v>
      </c>
    </row>
    <row r="6" spans="1:11" x14ac:dyDescent="0.25">
      <c r="A6" s="1" t="s">
        <v>4</v>
      </c>
      <c r="B6" s="3">
        <f>Values!B15</f>
        <v>40.848484848484851</v>
      </c>
      <c r="C6" s="26">
        <f t="shared" si="0"/>
        <v>341.72930928075237</v>
      </c>
      <c r="D6" s="4">
        <f>9733*0.75</f>
        <v>7299.75</v>
      </c>
      <c r="E6" s="4"/>
      <c r="F6" s="2"/>
      <c r="G6" s="8">
        <v>0.44400000000000001</v>
      </c>
      <c r="H6" s="2">
        <v>0.42499999999999999</v>
      </c>
      <c r="I6" s="2"/>
      <c r="J6" s="37">
        <f>(H6-G6)/3</f>
        <v>-6.3333333333333392E-3</v>
      </c>
      <c r="K6" s="35">
        <f>H6+(J6*E2)-C14</f>
        <v>0.32615892363918775</v>
      </c>
    </row>
    <row r="7" spans="1:11" x14ac:dyDescent="0.25">
      <c r="A7" s="1" t="s">
        <v>5</v>
      </c>
      <c r="B7" s="3">
        <f>Values!B15</f>
        <v>40.848484848484851</v>
      </c>
      <c r="C7" s="26">
        <f t="shared" si="0"/>
        <v>341.72930928075237</v>
      </c>
      <c r="D7" s="2">
        <f>27224</f>
        <v>27224</v>
      </c>
      <c r="E7" s="2"/>
      <c r="F7" s="2"/>
      <c r="G7" s="8">
        <v>0.85599999999999998</v>
      </c>
      <c r="H7" s="2">
        <v>0.88800000000000001</v>
      </c>
      <c r="I7" s="2"/>
      <c r="J7" s="37">
        <f>(H7-G7)/3</f>
        <v>1.0666666666666677E-2</v>
      </c>
      <c r="K7" s="35">
        <f>H7+(J7*E2)+C14</f>
        <v>0.99984107636081221</v>
      </c>
    </row>
    <row r="8" spans="1:11" x14ac:dyDescent="0.25">
      <c r="A8" s="1" t="s">
        <v>11</v>
      </c>
      <c r="B8" s="3">
        <f>Values!B15</f>
        <v>40.848484848484851</v>
      </c>
      <c r="C8" s="26">
        <f t="shared" si="0"/>
        <v>341.72930928075237</v>
      </c>
      <c r="D8" s="2">
        <f>27224</f>
        <v>27224</v>
      </c>
      <c r="E8" s="2"/>
      <c r="F8" s="2"/>
      <c r="G8" s="8"/>
      <c r="H8" s="2">
        <v>0.38800000000000001</v>
      </c>
      <c r="I8" s="2"/>
      <c r="J8" s="37">
        <v>0.01</v>
      </c>
      <c r="K8" s="35">
        <f>H8+(J8*E2)+C14</f>
        <v>0.49784107636081226</v>
      </c>
    </row>
    <row r="9" spans="1:11" ht="17.25" customHeight="1" x14ac:dyDescent="0.25">
      <c r="A9" s="1" t="s">
        <v>64</v>
      </c>
      <c r="B9" s="3">
        <f>Values!B15</f>
        <v>40.848484848484851</v>
      </c>
      <c r="C9" s="26">
        <f t="shared" si="0"/>
        <v>341.72930928075237</v>
      </c>
      <c r="D9" s="2">
        <f>((4692*0.5)+27225)</f>
        <v>29571</v>
      </c>
      <c r="E9" s="2"/>
      <c r="F9" s="2"/>
      <c r="G9" s="8"/>
      <c r="H9" s="2">
        <v>7.0999999999999994E-2</v>
      </c>
      <c r="I9" s="2"/>
      <c r="J9" s="37">
        <v>0.01</v>
      </c>
      <c r="K9" s="35">
        <f>H9+(J9*E2)+C14</f>
        <v>0.1808410763608122</v>
      </c>
    </row>
    <row r="10" spans="1:11" x14ac:dyDescent="0.25">
      <c r="A10" s="1" t="s">
        <v>6</v>
      </c>
      <c r="B10" s="3">
        <f>Values!B15</f>
        <v>40.848484848484851</v>
      </c>
      <c r="C10" s="26">
        <f t="shared" si="0"/>
        <v>341.72930928075237</v>
      </c>
      <c r="D10" s="2">
        <f>4692*0.5</f>
        <v>2346</v>
      </c>
      <c r="E10" s="2"/>
      <c r="F10" s="2"/>
      <c r="G10" s="8"/>
      <c r="H10" s="2">
        <v>0.55400000000000005</v>
      </c>
      <c r="I10" s="2"/>
      <c r="J10" s="37">
        <v>0.01</v>
      </c>
      <c r="K10" s="35">
        <f>H10+(J10*E2)+C14</f>
        <v>0.66384107636081224</v>
      </c>
    </row>
    <row r="11" spans="1:11" ht="15.75" thickBot="1" x14ac:dyDescent="0.3">
      <c r="A11" s="5" t="s">
        <v>0</v>
      </c>
      <c r="B11" s="7">
        <f>Values!B14</f>
        <v>120.84343434343434</v>
      </c>
      <c r="C11" s="27">
        <f t="shared" si="0"/>
        <v>1010.9492066222257</v>
      </c>
      <c r="D11" s="6">
        <f>4692</f>
        <v>4692</v>
      </c>
      <c r="E11" s="6"/>
      <c r="F11" s="6"/>
      <c r="G11" s="9"/>
      <c r="H11" s="6">
        <v>0.82099999999999995</v>
      </c>
      <c r="I11" s="6"/>
      <c r="J11" s="38">
        <v>0.01</v>
      </c>
      <c r="K11" s="36">
        <f>H11+(J11*E2)+C14</f>
        <v>0.93084107636081215</v>
      </c>
    </row>
    <row r="12" spans="1:11" ht="15.75" thickTop="1" x14ac:dyDescent="0.25"/>
    <row r="14" spans="1:11" x14ac:dyDescent="0.25">
      <c r="B14" s="28" t="s">
        <v>60</v>
      </c>
      <c r="C14" s="28">
        <f>F2/((SUM((D2*C2),(D3*C3),(D4*C4),(D5*C5),(D6*C6),(D7*C7),(D8*C8),(D9*C9),(D10*C10),(D11*C11)))*(E2))</f>
        <v>7.984107636081221E-2</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3" sqref="B13"/>
    </sheetView>
  </sheetViews>
  <sheetFormatPr defaultRowHeight="15" x14ac:dyDescent="0.25"/>
  <cols>
    <col min="1" max="1" width="46.7109375" customWidth="1"/>
    <col min="2" max="2" width="13.28515625" bestFit="1" customWidth="1"/>
    <col min="3" max="3" width="17" style="19" customWidth="1"/>
    <col min="4" max="4" width="86.28515625" customWidth="1"/>
  </cols>
  <sheetData>
    <row r="1" spans="1:4" x14ac:dyDescent="0.25">
      <c r="B1" s="19" t="s">
        <v>48</v>
      </c>
      <c r="C1" s="19" t="s">
        <v>13</v>
      </c>
    </row>
    <row r="2" spans="1:4" x14ac:dyDescent="0.25">
      <c r="A2" t="s">
        <v>50</v>
      </c>
      <c r="B2" s="22">
        <v>29000</v>
      </c>
      <c r="C2" s="40" t="s">
        <v>44</v>
      </c>
      <c r="D2" s="41" t="s">
        <v>46</v>
      </c>
    </row>
    <row r="3" spans="1:4" x14ac:dyDescent="0.25">
      <c r="A3" t="s">
        <v>51</v>
      </c>
      <c r="B3" s="22">
        <v>71000</v>
      </c>
      <c r="C3" s="40"/>
      <c r="D3" s="41"/>
    </row>
    <row r="4" spans="1:4" x14ac:dyDescent="0.25">
      <c r="A4" t="s">
        <v>45</v>
      </c>
      <c r="B4" s="22">
        <v>24000</v>
      </c>
      <c r="C4" s="40"/>
      <c r="D4" s="41"/>
    </row>
    <row r="5" spans="1:4" ht="8.25" customHeight="1" x14ac:dyDescent="0.25"/>
    <row r="6" spans="1:4" x14ac:dyDescent="0.25">
      <c r="A6" t="s">
        <v>12</v>
      </c>
      <c r="B6" s="22">
        <v>3370</v>
      </c>
      <c r="C6" s="20" t="s">
        <v>14</v>
      </c>
      <c r="D6" s="18" t="s">
        <v>47</v>
      </c>
    </row>
    <row r="7" spans="1:4" ht="7.5" customHeight="1" x14ac:dyDescent="0.25">
      <c r="B7" s="22"/>
      <c r="C7" s="20"/>
      <c r="D7" s="18"/>
    </row>
    <row r="8" spans="1:4" x14ac:dyDescent="0.25">
      <c r="A8" t="s">
        <v>49</v>
      </c>
      <c r="B8" s="22">
        <v>1460000</v>
      </c>
      <c r="C8" s="40" t="s">
        <v>43</v>
      </c>
    </row>
    <row r="9" spans="1:4" x14ac:dyDescent="0.25">
      <c r="A9" t="s">
        <v>52</v>
      </c>
      <c r="B9" s="22">
        <v>1980000</v>
      </c>
      <c r="C9" s="40"/>
    </row>
    <row r="10" spans="1:4" ht="6.75" customHeight="1" x14ac:dyDescent="0.25">
      <c r="C10" s="20"/>
    </row>
    <row r="11" spans="1:4" x14ac:dyDescent="0.25">
      <c r="C11" s="20"/>
      <c r="D11" s="18"/>
    </row>
    <row r="12" spans="1:4" x14ac:dyDescent="0.25">
      <c r="C12" s="20"/>
      <c r="D12" s="18"/>
    </row>
    <row r="13" spans="1:4" x14ac:dyDescent="0.25">
      <c r="A13" s="21" t="s">
        <v>54</v>
      </c>
      <c r="B13" s="23">
        <f>B2*B6/B8</f>
        <v>66.938356164383563</v>
      </c>
      <c r="C13" s="20"/>
    </row>
    <row r="14" spans="1:4" x14ac:dyDescent="0.25">
      <c r="A14" s="21" t="s">
        <v>55</v>
      </c>
      <c r="B14" s="23">
        <f>B3*B6/B9</f>
        <v>120.84343434343434</v>
      </c>
      <c r="C14" s="20"/>
    </row>
    <row r="15" spans="1:4" x14ac:dyDescent="0.25">
      <c r="A15" s="21" t="s">
        <v>56</v>
      </c>
      <c r="B15" s="23">
        <f>B4*B6/B9</f>
        <v>40.848484848484851</v>
      </c>
      <c r="C15" s="20"/>
    </row>
  </sheetData>
  <mergeCells count="3">
    <mergeCell ref="C2:C4"/>
    <mergeCell ref="C8:C9"/>
    <mergeCell ref="D2:D4"/>
  </mergeCells>
  <hyperlinks>
    <hyperlink ref="D2" r:id="rId1"/>
    <hyperlink ref="D6"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32" sqref="G32"/>
    </sheetView>
  </sheetViews>
  <sheetFormatPr defaultRowHeight="15" x14ac:dyDescent="0.25"/>
  <sheetData>
    <row r="1" spans="1:10" ht="15.75" thickBot="1" x14ac:dyDescent="0.3"/>
    <row r="2" spans="1:10" x14ac:dyDescent="0.25">
      <c r="A2" s="42" t="s">
        <v>15</v>
      </c>
      <c r="B2" s="44" t="s">
        <v>16</v>
      </c>
      <c r="C2" s="45"/>
      <c r="D2" s="46"/>
      <c r="E2" s="47" t="s">
        <v>17</v>
      </c>
      <c r="F2" s="45"/>
      <c r="G2" s="46"/>
      <c r="H2" s="47" t="s">
        <v>18</v>
      </c>
      <c r="I2" s="45"/>
      <c r="J2" s="48"/>
    </row>
    <row r="3" spans="1:10" ht="15.75" thickBot="1" x14ac:dyDescent="0.3">
      <c r="A3" s="43"/>
      <c r="B3" s="10" t="s">
        <v>19</v>
      </c>
      <c r="C3" s="10" t="s">
        <v>20</v>
      </c>
      <c r="D3" s="10" t="s">
        <v>21</v>
      </c>
      <c r="E3" s="10" t="s">
        <v>19</v>
      </c>
      <c r="F3" s="10" t="s">
        <v>20</v>
      </c>
      <c r="G3" s="10" t="s">
        <v>21</v>
      </c>
      <c r="H3" s="10" t="s">
        <v>19</v>
      </c>
      <c r="I3" s="10" t="s">
        <v>20</v>
      </c>
      <c r="J3" s="11" t="s">
        <v>21</v>
      </c>
    </row>
    <row r="4" spans="1:10" x14ac:dyDescent="0.25">
      <c r="A4" s="12" t="s">
        <v>16</v>
      </c>
      <c r="B4" s="13">
        <v>5118599</v>
      </c>
      <c r="C4" s="13">
        <v>2485613</v>
      </c>
      <c r="D4" s="13">
        <v>2632986</v>
      </c>
      <c r="E4" s="13">
        <v>2581834</v>
      </c>
      <c r="F4" s="13">
        <v>1220024</v>
      </c>
      <c r="G4" s="13">
        <v>1361810</v>
      </c>
      <c r="H4" s="13">
        <v>2536765</v>
      </c>
      <c r="I4" s="13">
        <v>1265589</v>
      </c>
      <c r="J4" s="14">
        <v>1271176</v>
      </c>
    </row>
    <row r="5" spans="1:10" x14ac:dyDescent="0.25">
      <c r="A5" s="12"/>
      <c r="B5" s="13"/>
      <c r="C5" s="13"/>
      <c r="D5" s="13"/>
      <c r="E5" s="13"/>
      <c r="F5" s="13"/>
      <c r="G5" s="13"/>
      <c r="H5" s="13"/>
      <c r="I5" s="13"/>
      <c r="J5" s="14"/>
    </row>
    <row r="6" spans="1:10" x14ac:dyDescent="0.25">
      <c r="A6" s="12" t="s">
        <v>22</v>
      </c>
      <c r="B6" s="13">
        <v>658219</v>
      </c>
      <c r="C6" s="13">
        <v>334708</v>
      </c>
      <c r="D6" s="13">
        <v>323511</v>
      </c>
      <c r="E6" s="13">
        <v>289838</v>
      </c>
      <c r="F6" s="13">
        <v>147155</v>
      </c>
      <c r="G6" s="13">
        <v>142683</v>
      </c>
      <c r="H6" s="13">
        <v>368381</v>
      </c>
      <c r="I6" s="13">
        <v>187553</v>
      </c>
      <c r="J6" s="14">
        <v>180828</v>
      </c>
    </row>
    <row r="7" spans="1:10" x14ac:dyDescent="0.25">
      <c r="A7" s="12" t="s">
        <v>23</v>
      </c>
      <c r="B7" s="13">
        <v>646366</v>
      </c>
      <c r="C7" s="13">
        <v>330236</v>
      </c>
      <c r="D7" s="13">
        <v>316130</v>
      </c>
      <c r="E7" s="13">
        <v>282829</v>
      </c>
      <c r="F7" s="13">
        <v>144154</v>
      </c>
      <c r="G7" s="13">
        <v>138675</v>
      </c>
      <c r="H7" s="13">
        <v>363537</v>
      </c>
      <c r="I7" s="13">
        <v>186082</v>
      </c>
      <c r="J7" s="14">
        <v>177455</v>
      </c>
    </row>
    <row r="8" spans="1:10" x14ac:dyDescent="0.25">
      <c r="A8" s="12" t="s">
        <v>24</v>
      </c>
      <c r="B8" s="13">
        <v>675761</v>
      </c>
      <c r="C8" s="13">
        <v>345974</v>
      </c>
      <c r="D8" s="13">
        <v>329787</v>
      </c>
      <c r="E8" s="13">
        <v>307872</v>
      </c>
      <c r="F8" s="13">
        <v>155742</v>
      </c>
      <c r="G8" s="13">
        <v>152130</v>
      </c>
      <c r="H8" s="13">
        <v>367889</v>
      </c>
      <c r="I8" s="13">
        <v>190232</v>
      </c>
      <c r="J8" s="14">
        <v>177657</v>
      </c>
    </row>
    <row r="9" spans="1:10" x14ac:dyDescent="0.25">
      <c r="A9" s="12" t="s">
        <v>25</v>
      </c>
      <c r="B9" s="13">
        <v>590005</v>
      </c>
      <c r="C9" s="13">
        <v>289109</v>
      </c>
      <c r="D9" s="13">
        <v>300896</v>
      </c>
      <c r="E9" s="13">
        <v>294492</v>
      </c>
      <c r="F9" s="13">
        <v>139820</v>
      </c>
      <c r="G9" s="13">
        <v>154672</v>
      </c>
      <c r="H9" s="13">
        <v>295513</v>
      </c>
      <c r="I9" s="13">
        <v>149289</v>
      </c>
      <c r="J9" s="14">
        <v>146224</v>
      </c>
    </row>
    <row r="10" spans="1:10" x14ac:dyDescent="0.25">
      <c r="A10" s="12" t="s">
        <v>26</v>
      </c>
      <c r="B10" s="13">
        <v>483270</v>
      </c>
      <c r="C10" s="13">
        <v>222909</v>
      </c>
      <c r="D10" s="13">
        <v>260361</v>
      </c>
      <c r="E10" s="13">
        <v>263635</v>
      </c>
      <c r="F10" s="13">
        <v>118858</v>
      </c>
      <c r="G10" s="13">
        <v>144777</v>
      </c>
      <c r="H10" s="13">
        <v>219635</v>
      </c>
      <c r="I10" s="13">
        <v>104051</v>
      </c>
      <c r="J10" s="14">
        <v>115584</v>
      </c>
    </row>
    <row r="11" spans="1:10" x14ac:dyDescent="0.25">
      <c r="A11" s="12" t="s">
        <v>27</v>
      </c>
      <c r="B11" s="13">
        <v>394450</v>
      </c>
      <c r="C11" s="13">
        <v>182278</v>
      </c>
      <c r="D11" s="13">
        <v>212172</v>
      </c>
      <c r="E11" s="13">
        <v>227682</v>
      </c>
      <c r="F11" s="13">
        <v>103751</v>
      </c>
      <c r="G11" s="13">
        <v>123931</v>
      </c>
      <c r="H11" s="13">
        <v>166768</v>
      </c>
      <c r="I11" s="13">
        <v>78527</v>
      </c>
      <c r="J11" s="14">
        <v>88241</v>
      </c>
    </row>
    <row r="12" spans="1:10" x14ac:dyDescent="0.25">
      <c r="A12" s="12" t="s">
        <v>28</v>
      </c>
      <c r="B12" s="13">
        <v>325038</v>
      </c>
      <c r="C12" s="13">
        <v>152015</v>
      </c>
      <c r="D12" s="13">
        <v>173023</v>
      </c>
      <c r="E12" s="13">
        <v>184624</v>
      </c>
      <c r="F12" s="13">
        <v>84504</v>
      </c>
      <c r="G12" s="13">
        <v>100120</v>
      </c>
      <c r="H12" s="13">
        <v>140414</v>
      </c>
      <c r="I12" s="13">
        <v>67511</v>
      </c>
      <c r="J12" s="14">
        <v>72903</v>
      </c>
    </row>
    <row r="13" spans="1:10" x14ac:dyDescent="0.25">
      <c r="A13" s="12" t="s">
        <v>29</v>
      </c>
      <c r="B13" s="13">
        <v>265000</v>
      </c>
      <c r="C13" s="13">
        <v>123135</v>
      </c>
      <c r="D13" s="13">
        <v>141865</v>
      </c>
      <c r="E13" s="13">
        <v>147551</v>
      </c>
      <c r="F13" s="13">
        <v>67343</v>
      </c>
      <c r="G13" s="13">
        <v>80208</v>
      </c>
      <c r="H13" s="13">
        <v>117449</v>
      </c>
      <c r="I13" s="13">
        <v>55792</v>
      </c>
      <c r="J13" s="14">
        <v>61657</v>
      </c>
    </row>
    <row r="14" spans="1:10" x14ac:dyDescent="0.25">
      <c r="A14" s="12" t="s">
        <v>30</v>
      </c>
      <c r="B14" s="13">
        <v>229341</v>
      </c>
      <c r="C14" s="13">
        <v>108873</v>
      </c>
      <c r="D14" s="13">
        <v>120468</v>
      </c>
      <c r="E14" s="13">
        <v>124433</v>
      </c>
      <c r="F14" s="13">
        <v>57758</v>
      </c>
      <c r="G14" s="13">
        <v>66675</v>
      </c>
      <c r="H14" s="13">
        <v>104908</v>
      </c>
      <c r="I14" s="13">
        <v>51115</v>
      </c>
      <c r="J14" s="14">
        <v>53793</v>
      </c>
    </row>
    <row r="15" spans="1:10" x14ac:dyDescent="0.25">
      <c r="A15" s="12" t="s">
        <v>31</v>
      </c>
      <c r="B15" s="13">
        <v>183914</v>
      </c>
      <c r="C15" s="13">
        <v>87323</v>
      </c>
      <c r="D15" s="13">
        <v>96591</v>
      </c>
      <c r="E15" s="13">
        <v>98132</v>
      </c>
      <c r="F15" s="13">
        <v>45602</v>
      </c>
      <c r="G15" s="13">
        <v>52530</v>
      </c>
      <c r="H15" s="13">
        <v>85782</v>
      </c>
      <c r="I15" s="13">
        <v>41721</v>
      </c>
      <c r="J15" s="14">
        <v>44061</v>
      </c>
    </row>
    <row r="16" spans="1:10" x14ac:dyDescent="0.25">
      <c r="A16" s="12" t="s">
        <v>32</v>
      </c>
      <c r="B16" s="13">
        <v>163379</v>
      </c>
      <c r="C16" s="13">
        <v>76260</v>
      </c>
      <c r="D16" s="13">
        <v>87119</v>
      </c>
      <c r="E16" s="13">
        <v>86484</v>
      </c>
      <c r="F16" s="13">
        <v>38493</v>
      </c>
      <c r="G16" s="13">
        <v>47991</v>
      </c>
      <c r="H16" s="13">
        <v>76895</v>
      </c>
      <c r="I16" s="13">
        <v>37767</v>
      </c>
      <c r="J16" s="14">
        <v>39128</v>
      </c>
    </row>
    <row r="17" spans="1:10" x14ac:dyDescent="0.25">
      <c r="A17" s="12" t="s">
        <v>33</v>
      </c>
      <c r="B17" s="13">
        <v>125329</v>
      </c>
      <c r="C17" s="13">
        <v>57639</v>
      </c>
      <c r="D17" s="13">
        <v>67690</v>
      </c>
      <c r="E17" s="13">
        <v>67188</v>
      </c>
      <c r="F17" s="13">
        <v>29025</v>
      </c>
      <c r="G17" s="13">
        <v>38163</v>
      </c>
      <c r="H17" s="13">
        <v>58141</v>
      </c>
      <c r="I17" s="13">
        <v>28614</v>
      </c>
      <c r="J17" s="14">
        <v>29527</v>
      </c>
    </row>
    <row r="18" spans="1:10" x14ac:dyDescent="0.25">
      <c r="A18" s="12" t="s">
        <v>34</v>
      </c>
      <c r="B18" s="13">
        <v>122912</v>
      </c>
      <c r="C18" s="13">
        <v>58177</v>
      </c>
      <c r="D18" s="13">
        <v>64735</v>
      </c>
      <c r="E18" s="13">
        <v>65697</v>
      </c>
      <c r="F18" s="13">
        <v>28961</v>
      </c>
      <c r="G18" s="13">
        <v>36736</v>
      </c>
      <c r="H18" s="13">
        <v>57215</v>
      </c>
      <c r="I18" s="13">
        <v>29216</v>
      </c>
      <c r="J18" s="14">
        <v>27999</v>
      </c>
    </row>
    <row r="19" spans="1:10" x14ac:dyDescent="0.25">
      <c r="A19" s="12" t="s">
        <v>35</v>
      </c>
      <c r="B19" s="13">
        <v>86786</v>
      </c>
      <c r="C19" s="13">
        <v>40044</v>
      </c>
      <c r="D19" s="13">
        <v>46742</v>
      </c>
      <c r="E19" s="13">
        <v>47169</v>
      </c>
      <c r="F19" s="13">
        <v>20234</v>
      </c>
      <c r="G19" s="13">
        <v>26935</v>
      </c>
      <c r="H19" s="13">
        <v>39617</v>
      </c>
      <c r="I19" s="13">
        <v>19810</v>
      </c>
      <c r="J19" s="14">
        <v>19807</v>
      </c>
    </row>
    <row r="20" spans="1:10" x14ac:dyDescent="0.25">
      <c r="A20" s="12" t="s">
        <v>36</v>
      </c>
      <c r="B20" s="13">
        <v>69169</v>
      </c>
      <c r="C20" s="13">
        <v>32672</v>
      </c>
      <c r="D20" s="13">
        <v>36497</v>
      </c>
      <c r="E20" s="13">
        <v>37299</v>
      </c>
      <c r="F20" s="13">
        <v>16000</v>
      </c>
      <c r="G20" s="13">
        <v>21299</v>
      </c>
      <c r="H20" s="13">
        <v>31870</v>
      </c>
      <c r="I20" s="13">
        <v>16672</v>
      </c>
      <c r="J20" s="14">
        <v>15198</v>
      </c>
    </row>
    <row r="21" spans="1:10" x14ac:dyDescent="0.25">
      <c r="A21" s="12" t="s">
        <v>37</v>
      </c>
      <c r="B21" s="13">
        <v>44174</v>
      </c>
      <c r="C21" s="13">
        <v>20274</v>
      </c>
      <c r="D21" s="13">
        <v>23900</v>
      </c>
      <c r="E21" s="13">
        <v>24408</v>
      </c>
      <c r="F21" s="13">
        <v>10146</v>
      </c>
      <c r="G21" s="13">
        <v>14262</v>
      </c>
      <c r="H21" s="13">
        <v>19766</v>
      </c>
      <c r="I21" s="13">
        <v>10128</v>
      </c>
      <c r="J21" s="14">
        <v>9638</v>
      </c>
    </row>
    <row r="22" spans="1:10" x14ac:dyDescent="0.25">
      <c r="A22" s="12" t="s">
        <v>38</v>
      </c>
      <c r="B22" s="13">
        <v>30137</v>
      </c>
      <c r="C22" s="13">
        <v>13477</v>
      </c>
      <c r="D22" s="13">
        <v>16660</v>
      </c>
      <c r="E22" s="13">
        <v>17301</v>
      </c>
      <c r="F22" s="13">
        <v>6894</v>
      </c>
      <c r="G22" s="13">
        <v>10407</v>
      </c>
      <c r="H22" s="13">
        <v>12836</v>
      </c>
      <c r="I22" s="13">
        <v>6583</v>
      </c>
      <c r="J22" s="14">
        <v>6253</v>
      </c>
    </row>
    <row r="23" spans="1:10" x14ac:dyDescent="0.25">
      <c r="A23" s="12" t="s">
        <v>39</v>
      </c>
      <c r="B23" s="13">
        <v>16090</v>
      </c>
      <c r="C23" s="13">
        <v>6863</v>
      </c>
      <c r="D23" s="13">
        <v>9227</v>
      </c>
      <c r="E23" s="13">
        <v>9650</v>
      </c>
      <c r="F23" s="13">
        <v>3603</v>
      </c>
      <c r="G23" s="13">
        <v>6047</v>
      </c>
      <c r="H23" s="13">
        <v>6440</v>
      </c>
      <c r="I23" s="13">
        <v>3260</v>
      </c>
      <c r="J23" s="14">
        <v>3180</v>
      </c>
    </row>
    <row r="24" spans="1:10" x14ac:dyDescent="0.25">
      <c r="A24" s="12" t="s">
        <v>40</v>
      </c>
      <c r="B24" s="13">
        <v>6234</v>
      </c>
      <c r="C24" s="13">
        <v>2544</v>
      </c>
      <c r="D24" s="13">
        <v>3690</v>
      </c>
      <c r="E24" s="13">
        <v>3814</v>
      </c>
      <c r="F24" s="13">
        <v>1389</v>
      </c>
      <c r="G24" s="13">
        <v>2425</v>
      </c>
      <c r="H24" s="13">
        <v>2420</v>
      </c>
      <c r="I24" s="13">
        <v>1155</v>
      </c>
      <c r="J24" s="14">
        <v>1265</v>
      </c>
    </row>
    <row r="25" spans="1:10" x14ac:dyDescent="0.25">
      <c r="A25" s="12" t="s">
        <v>41</v>
      </c>
      <c r="B25" s="13">
        <v>3025</v>
      </c>
      <c r="C25" s="13">
        <v>1103</v>
      </c>
      <c r="D25" s="13">
        <v>1922</v>
      </c>
      <c r="E25" s="13">
        <v>1736</v>
      </c>
      <c r="F25" s="13">
        <v>592</v>
      </c>
      <c r="G25" s="13">
        <v>1144</v>
      </c>
      <c r="H25" s="13">
        <v>1289</v>
      </c>
      <c r="I25" s="13">
        <v>511</v>
      </c>
      <c r="J25" s="14">
        <v>778</v>
      </c>
    </row>
    <row r="26" spans="1:10" ht="15.75" thickBot="1" x14ac:dyDescent="0.3">
      <c r="A26" s="15" t="s">
        <v>42</v>
      </c>
      <c r="B26" s="16">
        <v>1666</v>
      </c>
      <c r="C26" s="16">
        <v>625</v>
      </c>
      <c r="D26" s="16">
        <v>1041</v>
      </c>
      <c r="E26" s="16">
        <v>936</v>
      </c>
      <c r="F26" s="16">
        <v>331</v>
      </c>
      <c r="G26" s="16">
        <v>605</v>
      </c>
      <c r="H26" s="16">
        <v>730</v>
      </c>
      <c r="I26" s="16">
        <v>294</v>
      </c>
      <c r="J26" s="17">
        <v>436</v>
      </c>
    </row>
  </sheetData>
  <mergeCells count="4">
    <mergeCell ref="A2:A3"/>
    <mergeCell ref="B2:D2"/>
    <mergeCell ref="E2:G2"/>
    <mergeCell ref="H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9" sqref="A9"/>
    </sheetView>
  </sheetViews>
  <sheetFormatPr defaultRowHeight="15" x14ac:dyDescent="0.25"/>
  <cols>
    <col min="1" max="1" width="116.28515625" customWidth="1"/>
  </cols>
  <sheetData>
    <row r="1" spans="1:1" ht="243" customHeight="1" x14ac:dyDescent="0.25">
      <c r="A1" s="39" t="s">
        <v>67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Corporate" ma:contentTypeID="0x0101000308A27134084F4AA40781B2DCA498A5007306CE4DFB86784D8623B3B5BB4440C6" ma:contentTypeVersion="11" ma:contentTypeDescription="The corporate content type from which other content types in the corporate content type track inherit their information." ma:contentTypeScope="" ma:versionID="fecac3bfb7b6a226ff57f85d1956cb3e">
  <xsd:schema xmlns:xsd="http://www.w3.org/2001/XMLSchema" xmlns:xs="http://www.w3.org/2001/XMLSchema" xmlns:p="http://schemas.microsoft.com/office/2006/metadata/properties" xmlns:ns2="cdc7663a-08f0-4737-9e8c-148ce897a09c" targetNamespace="http://schemas.microsoft.com/office/2006/metadata/properties" ma:root="true" ma:fieldsID="40f3f09a16fdc1a0c2aad79db86f5c22" ns2:_="">
    <xsd:import namespace="cdc7663a-08f0-4737-9e8c-148ce897a09c"/>
    <xsd:element name="properties">
      <xsd:complexType>
        <xsd:sequence>
          <xsd:element name="documentManagement">
            <xsd:complexType>
              <xsd:all>
                <xsd:element ref="ns2:Access_x0020_to_x0020_Information_x00a0_Policy"/>
                <xsd:element ref="ns2:Document_x0020_Author" minOccurs="0"/>
                <xsd:element ref="ns2:Other_x0020_Author" minOccurs="0"/>
                <xsd:element ref="ns2:Division_x0020_or_x0020_Unit" minOccurs="0"/>
                <xsd:element ref="ns2:Document_x0020_Language_x0020_IDB" minOccurs="0"/>
                <xsd:element ref="ns2:From_x003a_" minOccurs="0"/>
                <xsd:element ref="ns2:To_x003a_" minOccurs="0"/>
                <xsd:element ref="ns2:Identifier" minOccurs="0"/>
                <xsd:element ref="ns2:IDBDocs_x0020_Number" minOccurs="0"/>
                <xsd:element ref="ns2:Migration_x0020_Info" minOccurs="0"/>
                <xsd:element ref="ns2:ic46d7e087fd4a108fb86518ca413cc6" minOccurs="0"/>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j65ec2e3a7e44c39a1acebfd2a19200a" minOccurs="0"/>
                <xsd:element ref="ns2:SISCOR_x0020_Number" minOccurs="0"/>
                <xsd:element ref="ns2:Fiscal_x0020_Year_x0020_I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Access_x0020_to_x0020_Information_x00a0_Policy" ma:index="2"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Document_x0020_Author" ma:index="5" nillable="true" ma:displayName="Document Author" ma:internalName="Document_x0020_Author">
      <xsd:simpleType>
        <xsd:restriction base="dms:Text">
          <xsd:maxLength value="255"/>
        </xsd:restriction>
      </xsd:simpleType>
    </xsd:element>
    <xsd:element name="Other_x0020_Author" ma:index="6" nillable="true" ma:displayName="Other Author" ma:internalName="Other_x0020_Author">
      <xsd:simpleType>
        <xsd:restriction base="dms:Text">
          <xsd:maxLength value="255"/>
        </xsd:restriction>
      </xsd:simpleType>
    </xsd:element>
    <xsd:element name="Division_x0020_or_x0020_Unit" ma:index="8" nillable="true" ma:displayName="Division or Unit" ma:internalName="Division_x0020_or_x0020_Unit">
      <xsd:simpleType>
        <xsd:restriction base="dms:Text">
          <xsd:maxLength value="255"/>
        </xsd:restriction>
      </xsd:simpleType>
    </xsd:element>
    <xsd:element name="Document_x0020_Language_x0020_IDB" ma:index="9"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10" nillable="true" ma:displayName="From:" ma:description="Sender name from email message" ma:internalName="From_x003A_">
      <xsd:simpleType>
        <xsd:restriction base="dms:Text">
          <xsd:maxLength value="255"/>
        </xsd:restriction>
      </xsd:simpleType>
    </xsd:element>
    <xsd:element name="To_x003a_" ma:index="11" nillable="true" ma:displayName="To:" ma:description="Addressee names from email message&#10;" ma:internalName="To_x003A_">
      <xsd:simpleType>
        <xsd:restriction base="dms:Text">
          <xsd:maxLength value="255"/>
        </xsd:restriction>
      </xsd:simpleType>
    </xsd:element>
    <xsd:element name="Identifier" ma:index="12" nillable="true" ma:displayName="Identifier" ma:internalName="Identifier">
      <xsd:simpleType>
        <xsd:restriction base="dms:Text">
          <xsd:maxLength value="255"/>
        </xsd:restriction>
      </xsd:simpleType>
    </xsd:element>
    <xsd:element name="IDBDocs_x0020_Number" ma:index="13"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14" nillable="true" ma:displayName="Migration Info" ma:internalName="Migration_x0020_Info" ma:readOnly="false">
      <xsd:simpleType>
        <xsd:restriction base="dms:Note"/>
      </xsd:simpleType>
    </xsd:element>
    <xsd:element name="ic46d7e087fd4a108fb86518ca413cc6" ma:index="1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cf0f1ca6d90e4583ad80995bcde0e58a" ma:index="23"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24"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j65ec2e3a7e44c39a1acebfd2a19200a" ma:index="27"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SISCOR_x0020_Number" ma:index="29" nillable="true" ma:displayName="SISCOR Number" ma:internalName="SISCOR_x0020_Number" ma:readOnly="false">
      <xsd:simpleType>
        <xsd:restriction base="dms:Text">
          <xsd:maxLength value="255"/>
        </xsd:restriction>
      </xsd:simpleType>
    </xsd:element>
    <xsd:element name="Fiscal_x0020_Year_x0020_IDB" ma:index="30" nillable="true" ma:displayName="Fiscal Year IDB" ma:default="=TEXT(TODAY(),&quot;yyyy&quot;)" ma:internalName="Fiscal_x0020_Year_x0020_IDB"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0308A27134084F4AA40781B2DCA498A5"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_catalogs/masterpage/ECMForms/CorporateCT/View.aspx</Display>
  <Edit>_catalogs/masterpage/ECMForms/CorporateCT/Edit.aspx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rom_x003a_ xmlns="cdc7663a-08f0-4737-9e8c-148ce897a09c" xsi:nil="true"/>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To_x003a_ xmlns="cdc7663a-08f0-4737-9e8c-148ce897a09c" xsi:nil="true"/>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EZSHARE-1728116555-2907</_dlc_DocId>
    <_dlc_DocIdUrl xmlns="cdc7663a-08f0-4737-9e8c-148ce897a09c">
      <Url>https://idbg.sharepoint.com/teams/ez-VPS/Pub/IDBPub/_layouts/15/DocIdRedir.aspx?ID=EZSHARE-1728116555-2907</Url>
      <Description>EZSHARE-1728116555-2907</Description>
    </_dlc_DocIdUrl>
  </documentManagement>
</p:properties>
</file>

<file path=customXml/itemProps1.xml><?xml version="1.0" encoding="utf-8"?>
<ds:datastoreItem xmlns:ds="http://schemas.openxmlformats.org/officeDocument/2006/customXml" ds:itemID="{F590B979-916C-4FAE-A883-AF5199FCE648}"/>
</file>

<file path=customXml/itemProps2.xml><?xml version="1.0" encoding="utf-8"?>
<ds:datastoreItem xmlns:ds="http://schemas.openxmlformats.org/officeDocument/2006/customXml" ds:itemID="{F16D6F61-957B-40B8-87C9-F6668ADD1677}"/>
</file>

<file path=customXml/itemProps3.xml><?xml version="1.0" encoding="utf-8"?>
<ds:datastoreItem xmlns:ds="http://schemas.openxmlformats.org/officeDocument/2006/customXml" ds:itemID="{BF93FD66-1F88-4ACA-A902-A531C28CA222}"/>
</file>

<file path=customXml/itemProps4.xml><?xml version="1.0" encoding="utf-8"?>
<ds:datastoreItem xmlns:ds="http://schemas.openxmlformats.org/officeDocument/2006/customXml" ds:itemID="{F29C70DF-7E0A-4199-88C5-61A7E3275492}"/>
</file>

<file path=customXml/itemProps5.xml><?xml version="1.0" encoding="utf-8"?>
<ds:datastoreItem xmlns:ds="http://schemas.openxmlformats.org/officeDocument/2006/customXml" ds:itemID="{5657C3B9-05AB-40FA-817B-FD237F867F3A}"/>
</file>

<file path=customXml/itemProps6.xml><?xml version="1.0" encoding="utf-8"?>
<ds:datastoreItem xmlns:ds="http://schemas.openxmlformats.org/officeDocument/2006/customXml" ds:itemID="{391E46AF-7967-4807-B45B-7FEF36D6BF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Targets</vt:lpstr>
      <vt:lpstr>Values</vt:lpstr>
      <vt:lpstr>Census data</vt:lpstr>
      <vt:lpstr>Copyright</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keywords/>
  <cp:lastModifiedBy>IADB</cp:lastModifiedBy>
  <dcterms:created xsi:type="dcterms:W3CDTF">2011-05-10T10:36:29Z</dcterms:created>
  <dcterms:modified xsi:type="dcterms:W3CDTF">2016-04-19T16:45:32Z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0x0101000308A27134084F4AA40781B2DCA498A5007306CE4DFB86784D8623B3B5BB4440C6</vt:lpwstr>
  </property>
  <property fmtid="{D5CDD505-2E9C-101B-9397-08002B2CF9AE}" pid="3" name="_dlc_DocIdItemGuid">
    <vt:lpwstr>861b0b59-4077-4664-94ce-c15cc32354d5</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ies>
</file>